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РВД\ТАРИФЫ\передача электроэнергии\2020\переписка\"/>
    </mc:Choice>
  </mc:AlternateContent>
  <bookViews>
    <workbookView xWindow="0" yWindow="0" windowWidth="28800" windowHeight="12135"/>
  </bookViews>
  <sheets>
    <sheet name="НВВ 2020-2024" sheetId="1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hidden="1">'[1]на 1 тут'!#REF!</definedName>
    <definedName name="__123Graph_CGRAPH1" localSheetId="0" hidden="1">'[1]на 1 тут'!#REF!</definedName>
    <definedName name="__123Graph_CGRAPH1" hidden="1">'[1]на 1 тут'!#REF!</definedName>
    <definedName name="__123Graph_CGRAPH2" localSheetId="0" hidden="1">'[1]на 1 тут'!#REF!</definedName>
    <definedName name="__123Graph_CGRAPH2" hidden="1">'[1]на 1 тут'!#REF!</definedName>
    <definedName name="__123Graph_LBL_AGRAPH1" localSheetId="0" hidden="1">'[1]на 1 тут'!#REF!</definedName>
    <definedName name="__123Graph_LBL_AGRAPH1" hidden="1">'[1]на 1 тут'!#REF!</definedName>
    <definedName name="__123Graph_XGRAPH1" localSheetId="0" hidden="1">'[1]на 1 тут'!#REF!</definedName>
    <definedName name="__123Graph_XGRAPH1" hidden="1">'[1]на 1 тут'!#REF!</definedName>
    <definedName name="__123Graph_XGRAPH2" localSheetId="0" hidden="1">'[1]на 1 тут'!#REF!</definedName>
    <definedName name="__123Graph_XGRAPH2" hidden="1">'[1]на 1 тут'!#REF!</definedName>
    <definedName name="__SP1" localSheetId="0">[2]FES!#REF!</definedName>
    <definedName name="__SP1">[3]FES!#REF!</definedName>
    <definedName name="__SP10" localSheetId="0">[2]FES!#REF!</definedName>
    <definedName name="__SP10">[3]FES!#REF!</definedName>
    <definedName name="__SP11" localSheetId="0">[2]FES!#REF!</definedName>
    <definedName name="__SP11">[3]FES!#REF!</definedName>
    <definedName name="__SP12" localSheetId="0">[2]FES!#REF!</definedName>
    <definedName name="__SP12">[3]FES!#REF!</definedName>
    <definedName name="__SP13" localSheetId="0">[2]FES!#REF!</definedName>
    <definedName name="__SP13">[3]FES!#REF!</definedName>
    <definedName name="__SP14" localSheetId="0">[2]FES!#REF!</definedName>
    <definedName name="__SP14">[3]FES!#REF!</definedName>
    <definedName name="__SP15" localSheetId="0">[2]FES!#REF!</definedName>
    <definedName name="__SP15">[3]FES!#REF!</definedName>
    <definedName name="__SP16" localSheetId="0">[2]FES!#REF!</definedName>
    <definedName name="__SP16">[3]FES!#REF!</definedName>
    <definedName name="__SP17" localSheetId="0">[2]FES!#REF!</definedName>
    <definedName name="__SP17">[3]FES!#REF!</definedName>
    <definedName name="__SP18" localSheetId="0">[2]FES!#REF!</definedName>
    <definedName name="__SP18">[3]FES!#REF!</definedName>
    <definedName name="__SP19" localSheetId="0">[2]FES!#REF!</definedName>
    <definedName name="__SP19">[3]FES!#REF!</definedName>
    <definedName name="__SP2" localSheetId="0">[2]FES!#REF!</definedName>
    <definedName name="__SP2">[3]FES!#REF!</definedName>
    <definedName name="__SP20" localSheetId="0">[2]FES!#REF!</definedName>
    <definedName name="__SP20">[3]FES!#REF!</definedName>
    <definedName name="__SP3" localSheetId="0">[2]FES!#REF!</definedName>
    <definedName name="__SP3">[3]FES!#REF!</definedName>
    <definedName name="__SP4" localSheetId="0">[2]FES!#REF!</definedName>
    <definedName name="__SP4">[3]FES!#REF!</definedName>
    <definedName name="__SP5" localSheetId="0">[2]FES!#REF!</definedName>
    <definedName name="__SP5">[3]FES!#REF!</definedName>
    <definedName name="__SP7" localSheetId="0">[2]FES!#REF!</definedName>
    <definedName name="__SP7">[3]FES!#REF!</definedName>
    <definedName name="__SP8" localSheetId="0">[2]FES!#REF!</definedName>
    <definedName name="__SP8">[3]FES!#REF!</definedName>
    <definedName name="__SP9" localSheetId="0">[2]FES!#REF!</definedName>
    <definedName name="__SP9">[3]FES!#REF!</definedName>
    <definedName name="_M8">#N/A</definedName>
    <definedName name="_M9">#N/A</definedName>
    <definedName name="_Num2" localSheetId="0">#REF!</definedName>
    <definedName name="_Num2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0">[4]FES!#REF!</definedName>
    <definedName name="_SP1">[4]FES!#REF!</definedName>
    <definedName name="_SP10" localSheetId="0">[4]FES!#REF!</definedName>
    <definedName name="_SP10">[4]FES!#REF!</definedName>
    <definedName name="_SP11" localSheetId="0">[4]FES!#REF!</definedName>
    <definedName name="_SP11">[4]FES!#REF!</definedName>
    <definedName name="_SP12" localSheetId="0">[4]FES!#REF!</definedName>
    <definedName name="_SP12">[4]FES!#REF!</definedName>
    <definedName name="_SP13" localSheetId="0">[4]FES!#REF!</definedName>
    <definedName name="_SP13">[4]FES!#REF!</definedName>
    <definedName name="_SP14" localSheetId="0">[4]FES!#REF!</definedName>
    <definedName name="_SP14">[4]FES!#REF!</definedName>
    <definedName name="_SP15" localSheetId="0">[4]FES!#REF!</definedName>
    <definedName name="_SP15">[4]FES!#REF!</definedName>
    <definedName name="_SP16" localSheetId="0">[4]FES!#REF!</definedName>
    <definedName name="_SP16">[4]FES!#REF!</definedName>
    <definedName name="_SP17" localSheetId="0">[4]FES!#REF!</definedName>
    <definedName name="_SP17">[4]FES!#REF!</definedName>
    <definedName name="_SP18" localSheetId="0">[4]FES!#REF!</definedName>
    <definedName name="_SP18">[4]FES!#REF!</definedName>
    <definedName name="_SP19" localSheetId="0">[4]FES!#REF!</definedName>
    <definedName name="_SP19">[4]FES!#REF!</definedName>
    <definedName name="_SP2" localSheetId="0">[4]FES!#REF!</definedName>
    <definedName name="_SP2">[4]FES!#REF!</definedName>
    <definedName name="_SP20" localSheetId="0">[4]FES!#REF!</definedName>
    <definedName name="_SP20">[4]FES!#REF!</definedName>
    <definedName name="_SP3" localSheetId="0">[4]FES!#REF!</definedName>
    <definedName name="_SP3">[4]FES!#REF!</definedName>
    <definedName name="_SP4" localSheetId="0">[4]FES!#REF!</definedName>
    <definedName name="_SP4">[4]FES!#REF!</definedName>
    <definedName name="_SP5" localSheetId="0">[4]FES!#REF!</definedName>
    <definedName name="_SP5">[4]FES!#REF!</definedName>
    <definedName name="_SP7" localSheetId="0">[4]FES!#REF!</definedName>
    <definedName name="_SP7">[4]FES!#REF!</definedName>
    <definedName name="_SP8" localSheetId="0">[4]FES!#REF!</definedName>
    <definedName name="_SP8">[4]FES!#REF!</definedName>
    <definedName name="_SP9" localSheetId="0">[4]FES!#REF!</definedName>
    <definedName name="_SP9">[4]FES!#REF!</definedName>
    <definedName name="÷ĺňâĺđňűé" localSheetId="0">#REF!</definedName>
    <definedName name="÷ĺňâĺđňűé">#REF!</definedName>
    <definedName name="a">[5]Параметры!$E$37</definedName>
    <definedName name="AES" localSheetId="0">#REF!</definedName>
    <definedName name="AES">#REF!</definedName>
    <definedName name="àî">#N/A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">[5]Параметры!$F$37</definedName>
    <definedName name="B490_02" localSheetId="0">'[6]УФ-61'!#REF!</definedName>
    <definedName name="B490_02">'[6]УФ-61'!#REF!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_STAT" localSheetId="0">[7]TEHSHEET!#REF!</definedName>
    <definedName name="C_STAT">[8]TEHSHEET!#REF!</definedName>
    <definedName name="cd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>#N/A</definedName>
    <definedName name="CUR_VER" localSheetId="0">[9]Заголовок!$B$21</definedName>
    <definedName name="CUR_VER">[10]Заголовок!$B$21</definedName>
    <definedName name="d">[5]Параметры!$G$37</definedName>
    <definedName name="ď">#N/A</definedName>
    <definedName name="DaNet" localSheetId="0">[11]TEHSHEET!#REF!</definedName>
    <definedName name="DaNet">[12]TEHSHEET!#REF!</definedName>
    <definedName name="DATA" localSheetId="0">#REF!</definedName>
    <definedName name="DATA">#REF!</definedName>
    <definedName name="DATE" localSheetId="0">#REF!</definedName>
    <definedName name="DATE">#REF!</definedName>
    <definedName name="ďď">#N/A</definedName>
    <definedName name="đđ">#N/A</definedName>
    <definedName name="đđđ">#N/A</definedName>
    <definedName name="DEC" localSheetId="0">#REF!</definedName>
    <definedName name="DEC">#REF!</definedName>
    <definedName name="dip" localSheetId="0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>#N/A</definedName>
    <definedName name="e" localSheetId="0">[5]Параметры!#REF!</definedName>
    <definedName name="e">[5]Параметры!#REF!</definedName>
    <definedName name="ęĺ">#N/A</definedName>
    <definedName name="eso" localSheetId="0">[13]FST5!$G$149:$G$165,[0]!P1_eso</definedName>
    <definedName name="eso">[13]FST5!$G$149:$G$165,[0]!P1_eso</definedName>
    <definedName name="ESO_ET" localSheetId="0">#REF!</definedName>
    <definedName name="ESO_ET">#REF!</definedName>
    <definedName name="ESO_PROT">#N/A</definedName>
    <definedName name="ESOcom" localSheetId="0">#REF!</definedName>
    <definedName name="ESOcom">#REF!</definedName>
    <definedName name="ew">#N/A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f" localSheetId="0">[5]Параметры!#REF!</definedName>
    <definedName name="f">[5]Параметры!#REF!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[11]Топливо2009!#REF!</definedName>
    <definedName name="F9_SC_1">[12]Топливо2009!#REF!</definedName>
    <definedName name="F9_SC_2" localSheetId="0">[11]Топливо2009!#REF!</definedName>
    <definedName name="F9_SC_2">[12]Топливо2009!#REF!</definedName>
    <definedName name="F9_SC_3" localSheetId="0">[11]Топливо2009!#REF!</definedName>
    <definedName name="F9_SC_3">[12]Топливо2009!#REF!</definedName>
    <definedName name="F9_SC_4" localSheetId="0">[11]Топливо2009!#REF!</definedName>
    <definedName name="F9_SC_4">[12]Топливо2009!#REF!</definedName>
    <definedName name="F9_SC_5" localSheetId="0">[11]Топливо2009!#REF!</definedName>
    <definedName name="F9_SC_5">[12]Топливо2009!#REF!</definedName>
    <definedName name="F9_SC_6" localSheetId="0">[11]Топливо2009!#REF!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>#N/A</definedName>
    <definedName name="ForIns" localSheetId="0">[14]Регионы!#REF!</definedName>
    <definedName name="ForIns">[14]Регионы!#REF!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" localSheetId="0">[5]Параметры!#REF!</definedName>
    <definedName name="g">[5]Параметры!#REF!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>#N/A</definedName>
    <definedName name="gh">#N/A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>#N/A</definedName>
    <definedName name="h">#N/A</definedName>
    <definedName name="Helper_Котельные">[15]Справочники!$A$9:$A$12</definedName>
    <definedName name="Helper_ТЭС">[15]Справочники!$A$2:$A$5</definedName>
    <definedName name="Helper_ТЭС_Котельные">[16]Справочники!$A$2:$A$4,[16]Справочники!$A$16:$A$18</definedName>
    <definedName name="Helper_ФОРЭМ">[15]Справочники!$A$30:$A$35</definedName>
    <definedName name="hhh">#N/A</definedName>
    <definedName name="hhy">#N/A</definedName>
    <definedName name="îî">#N/A</definedName>
    <definedName name="INN" localSheetId="0">#REF!</definedName>
    <definedName name="INN">#REF!</definedName>
    <definedName name="j">#N/A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k">#N/A</definedName>
    <definedName name="l" localSheetId="0">'[17]Вводные данные систем'!#REF!</definedName>
    <definedName name="l">'[17]Вводные данные систем'!#REF!</definedName>
    <definedName name="MAR" localSheetId="0">#REF!</definedName>
    <definedName name="MAR">#REF!</definedName>
    <definedName name="MAY" localSheetId="0">#REF!</definedName>
    <definedName name="MAY">#REF!</definedName>
    <definedName name="MmExcelLinker_6E24F10A_D93B_4197_A91F_1E8C46B84DD5" localSheetId="0">РТ передача [18]ээ!$I$76:$I$76</definedName>
    <definedName name="MmExcelLinker_6E24F10A_D93B_4197_A91F_1E8C46B84DD5">РТ передача [18]ээ!$I$76:$I$76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et" localSheetId="0">[13]FST5!$G$100:$G$116,[0]!P1_net</definedName>
    <definedName name="net">[13]FST5!$G$100:$G$116,[0]!P1_net</definedName>
    <definedName name="NET_INV" localSheetId="0">[19]TEHSHEET!#REF!</definedName>
    <definedName name="NET_INV">[20]TEHSHEET!#REF!</definedName>
    <definedName name="NET_ORG" localSheetId="0">[19]TEHSHEET!#REF!</definedName>
    <definedName name="NET_ORG">[20]TEHSHEET!#REF!</definedName>
    <definedName name="NET_W" localSheetId="0">[19]TEHSHEET!#REF!</definedName>
    <definedName name="NET_W">[20]TEHSHEET!#REF!</definedName>
    <definedName name="nfyz">#N/A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Nотп_вн" localSheetId="0">#REF!</definedName>
    <definedName name="Nотп_вн">#REF!</definedName>
    <definedName name="Nотп_нн" localSheetId="0">#REF!</definedName>
    <definedName name="Nотп_нн">#REF!</definedName>
    <definedName name="Nотп_нн_ВН" localSheetId="0">#REF!</definedName>
    <definedName name="Nотп_нн_ВН">#REF!</definedName>
    <definedName name="Nотп_нн_смежн" localSheetId="0">#REF!</definedName>
    <definedName name="Nотп_нн_смежн">#REF!</definedName>
    <definedName name="Nотп_нн_СН1" localSheetId="0">#REF!</definedName>
    <definedName name="Nотп_нн_СН1">#REF!</definedName>
    <definedName name="Nотп_нн_СН2" localSheetId="0">#REF!</definedName>
    <definedName name="Nотп_нн_СН2">#REF!</definedName>
    <definedName name="Nотп_сн1" localSheetId="0">#REF!</definedName>
    <definedName name="Nотп_сн1">#REF!</definedName>
    <definedName name="Nотп_сн1_ВН" localSheetId="0">#REF!</definedName>
    <definedName name="Nотп_сн1_ВН">#REF!</definedName>
    <definedName name="Nотп_сн1_смежн" localSheetId="0">#REF!</definedName>
    <definedName name="Nотп_сн1_смежн">#REF!</definedName>
    <definedName name="Nотп_сн2" localSheetId="0">#REF!</definedName>
    <definedName name="Nотп_сн2">#REF!</definedName>
    <definedName name="Nотп_сн2_ВН" localSheetId="0">#REF!</definedName>
    <definedName name="Nотп_сн2_ВН">#REF!</definedName>
    <definedName name="Nотп_сн2_смежн" localSheetId="0">#REF!</definedName>
    <definedName name="Nотп_сн2_смежн">#REF!</definedName>
    <definedName name="Nотп_сн2_СН1" localSheetId="0">#REF!</definedName>
    <definedName name="Nотп_сн2_СН1">#REF!</definedName>
    <definedName name="Nпо_вн" localSheetId="0">#REF!</definedName>
    <definedName name="Nпо_вн">#REF!</definedName>
    <definedName name="Nпо_всего" localSheetId="0">#REF!</definedName>
    <definedName name="Nпо_всего">#REF!</definedName>
    <definedName name="Nпо_нн" localSheetId="0">#REF!</definedName>
    <definedName name="Nпо_нн">#REF!</definedName>
    <definedName name="Nпо_сн1" localSheetId="0">#REF!</definedName>
    <definedName name="Nпо_сн1">#REF!</definedName>
    <definedName name="Nпо_сн2" localSheetId="0">#REF!</definedName>
    <definedName name="Nпо_сн2">#REF!</definedName>
    <definedName name="Nпост_вн" localSheetId="0">#REF!</definedName>
    <definedName name="Nпост_вн">#REF!</definedName>
    <definedName name="Nпост_всего" localSheetId="0">#REF!</definedName>
    <definedName name="Nпост_всего">#REF!</definedName>
    <definedName name="Nпост_нн" localSheetId="0">#REF!</definedName>
    <definedName name="Nпост_нн">#REF!</definedName>
    <definedName name="Nпост_сн1" localSheetId="0">#REF!</definedName>
    <definedName name="Nпост_сн1">#REF!</definedName>
    <definedName name="Nпост_сн2" localSheetId="0">#REF!</definedName>
    <definedName name="Nпост_сн2">#REF!</definedName>
    <definedName name="o">#N/A</definedName>
    <definedName name="OCT" localSheetId="0">#REF!</definedName>
    <definedName name="OCT">#REF!</definedName>
    <definedName name="OKTMO" localSheetId="0">#REF!</definedName>
    <definedName name="OKTMO">#REF!</definedName>
    <definedName name="öó">#N/A</definedName>
    <definedName name="ORE" localSheetId="0">#REF!</definedName>
    <definedName name="ORE">#REF!</definedName>
    <definedName name="ORG" localSheetId="0">[14]Справочники!#REF!</definedName>
    <definedName name="ORG">[14]Справочники!#REF!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" localSheetId="0">'[17]Вводные данные систем'!#REF!</definedName>
    <definedName name="p">'[17]Вводные данные систем'!#REF!</definedName>
    <definedName name="P1_dip" hidden="1">[13]FST5!$G$167:$G$172,[13]FST5!$G$174:$G$175,[13]FST5!$G$177:$G$180,[13]FST5!$G$182,[13]FST5!$G$184:$G$188,[13]FST5!$G$190,[13]FST5!$G$192:$G$194</definedName>
    <definedName name="P1_eso" hidden="1">[21]FST5!$G$167:$G$172,[21]FST5!$G$174:$G$175,[21]FST5!$G$177:$G$180,[21]FST5!$G$182,[21]FST5!$G$184:$G$188,[21]FST5!$G$190,[21]FST5!$G$192:$G$194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[21]FST5!$G$118:$G$123,[21]FST5!$G$125:$G$126,[21]FST5!$G$128:$G$131,[21]FST5!$G$133,[21]FST5!$G$135:$G$139,[21]FST5!$G$141,[21]FST5!$G$143:$G$145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localSheetId="0">'[22]16'!$E$15:$I$16,'[22]16'!$E$18:$I$20,'[22]16'!$E$23:$I$23,'[22]16'!$E$26:$I$26,'[22]16'!$E$29:$I$29,'[22]16'!$E$32:$I$32,'[22]16'!$E$35:$I$35,'[22]16'!$B$34,'[22]16'!$B$37</definedName>
    <definedName name="P1_SCOPE_16_PRT" hidden="1">'[23]16'!$E$15:$I$16,'[23]16'!$E$18:$I$20,'[23]16'!$E$23:$I$23,'[23]16'!$E$26:$I$26,'[23]16'!$E$29:$I$29,'[23]16'!$E$32:$I$32,'[23]16'!$E$35:$I$35,'[23]16'!$B$34,'[23]16'!$B$37</definedName>
    <definedName name="P1_SCOPE_17_PRT" localSheetId="0">'[22]17'!$E$13:$H$21,'[22]17'!$J$9:$J$11,'[22]17'!$J$13:$J$21,'[22]17'!$E$24:$H$26,'[22]17'!$E$28:$H$36,'[22]17'!$J$24:$M$26,'[22]17'!$J$28:$M$36,'[22]17'!$E$39:$H$41</definedName>
    <definedName name="P1_SCOPE_17_PRT" hidden="1">'[23]17'!$E$13:$H$21,'[23]17'!$J$9:$J$11,'[23]17'!$J$13:$J$21,'[23]17'!$E$24:$H$26,'[23]17'!$E$28:$H$36,'[23]17'!$J$24:$M$26,'[23]17'!$J$28:$M$36,'[23]17'!$E$39:$H$41</definedName>
    <definedName name="P1_SCOPE_4_PRT" localSheetId="0">'[22]4'!$F$23:$I$23,'[22]4'!$F$25:$I$25,'[22]4'!$F$27:$I$31,'[22]4'!$K$14:$N$20,'[22]4'!$K$23:$N$23,'[22]4'!$K$25:$N$25,'[22]4'!$K$27:$N$31,'[22]4'!$P$14:$S$20,'[22]4'!$P$23:$S$23</definedName>
    <definedName name="P1_SCOPE_4_PRT" hidden="1">'[23]4'!$F$23:$I$23,'[23]4'!$F$25:$I$25,'[23]4'!$F$27:$I$31,'[23]4'!$K$14:$N$20,'[23]4'!$K$23:$N$23,'[23]4'!$K$25:$N$25,'[23]4'!$K$27:$N$31,'[23]4'!$P$14:$S$20,'[23]4'!$P$23:$S$23</definedName>
    <definedName name="P1_SCOPE_5_PRT" localSheetId="0">'[22]5'!$F$23:$I$23,'[22]5'!$F$25:$I$25,'[22]5'!$F$27:$I$31,'[22]5'!$K$14:$N$21,'[22]5'!$K$23:$N$23,'[22]5'!$K$25:$N$25,'[22]5'!$K$27:$N$31,'[22]5'!$P$14:$S$21,'[22]5'!$P$23:$S$23</definedName>
    <definedName name="P1_SCOPE_5_PRT" hidden="1">'[23]5'!$F$23:$I$23,'[23]5'!$F$25:$I$25,'[23]5'!$F$27:$I$31,'[23]5'!$K$14:$N$21,'[23]5'!$K$23:$N$23,'[23]5'!$K$25:$N$25,'[23]5'!$K$27:$N$31,'[23]5'!$P$14:$S$21,'[23]5'!$P$23:$S$23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[24]Регионы!#REF!,[24]Регионы!#REF!,[24]Регионы!#REF!,[24]Регионы!#REF!,[24]Регионы!#REF!,[24]Регионы!#REF!</definedName>
    <definedName name="P1_SCOPE_DOP" hidden="1">[24]Регионы!#REF!,[24]Регионы!#REF!,[24]Регионы!#REF!,[24]Регионы!#REF!,[24]Регионы!#REF!,[24]Регионы!#REF!</definedName>
    <definedName name="P1_SCOPE_F1_PRT" localSheetId="0">'[22]Ф-1 (для АО-энерго)'!$D$74:$E$84,'[22]Ф-1 (для АО-энерго)'!$D$71:$E$72,'[22]Ф-1 (для АО-энерго)'!$D$66:$E$69,'[22]Ф-1 (для АО-энерго)'!$D$61:$E$64</definedName>
    <definedName name="P1_SCOPE_F1_PRT" hidden="1">'[23]Ф-1 (для АО-энерго)'!$D$74:$E$84,'[23]Ф-1 (для АО-энерго)'!$D$71:$E$72,'[23]Ф-1 (для АО-энерго)'!$D$66:$E$69,'[23]Ф-1 (для АО-энерго)'!$D$61:$E$64</definedName>
    <definedName name="P1_SCOPE_F2_PRT" localSheetId="0">'[22]Ф-2 (для АО-энерго)'!$G$56,'[22]Ф-2 (для АО-энерго)'!$E$55:$E$56,'[22]Ф-2 (для АО-энерго)'!$F$55:$G$55,'[22]Ф-2 (для АО-энерго)'!$D$55</definedName>
    <definedName name="P1_SCOPE_F2_PRT" hidden="1">'[23]Ф-2 (для АО-энерго)'!$G$56,'[23]Ф-2 (для АО-энерго)'!$E$55:$E$56,'[23]Ф-2 (для АО-энерго)'!$F$55:$G$55,'[23]Ф-2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localSheetId="0">[22]перекрестка!$H$15:$H$19,[22]перекрестка!$H$21:$H$25,[22]перекрестка!$J$14:$J$25,[22]перекрестка!$K$15:$K$19,[22]перекрестка!$K$21:$K$25</definedName>
    <definedName name="P1_SCOPE_PER_PRT" hidden="1">[23]перекрестка!$H$15:$H$19,[23]перекрестка!$H$21:$H$25,[23]перекрестка!$J$14:$J$25,[23]перекрестка!$K$15:$K$19,[23]перекрестка!$K$21:$K$25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 hidden="1">#REF!,#REF!,#REF!,#REF!,#REF!,#REF!,#REF!</definedName>
    <definedName name="P1_SCOPE_SV_LD1" localSheetId="0">[22]свод!$E$70:$M$79,[22]свод!$E$81:$M$81,[22]свод!$E$83:$M$88,[22]свод!$E$90:$M$90,[22]свод!$E$92:$M$96,[22]свод!$E$98:$M$98,[22]свод!$E$101:$M$102</definedName>
    <definedName name="P1_SCOPE_SV_LD1" hidden="1">[23]свод!$E$70:$M$79,[23]свод!$E$81:$M$81,[23]свод!$E$83:$M$88,[23]свод!$E$90:$M$90,[23]свод!$E$92:$M$96,[23]свод!$E$98:$M$98,[23]свод!$E$101:$M$102</definedName>
    <definedName name="P1_SCOPE_SV_PRT" localSheetId="0">[22]свод!$E$23:$H$26,[22]свод!$E$28:$I$29,[22]свод!$E$32:$I$36,[22]свод!$E$38:$I$40,[22]свод!$E$42:$I$53,[22]свод!$E$55:$I$56,[22]свод!$E$58:$I$63</definedName>
    <definedName name="P1_SCOPE_SV_PRT" hidden="1">[23]свод!$E$18:$I$19,[23]свод!$E$23:$H$26,[23]свод!$E$28:$I$29,[23]свод!$E$32:$I$36,[23]свод!$E$38:$I$40,[23]свод!$E$42:$I$53,[23]свод!$E$55:$I$56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'[16]29'!$J$18:$J$25,'[16]29'!$G$18:$G$25,'[16]29'!$G$35:$G$42,'[16]29'!$J$35:$J$42,'[16]29'!$G$60,'[16]29'!$J$60,'[16]29'!$M$60,'[16]29'!$P$60,'[16]29'!$P$18:$P$25,'[16]29'!$G$9:$G$16</definedName>
    <definedName name="P1_T17?unit?РУБ.ГКАЛ">'[16]29'!$F$44:$F$51,'[16]29'!$I$44:$I$51,'[16]29'!$L$44:$L$51,'[16]29'!$F$18:$F$25,'[16]29'!$I$60,'[16]29'!$L$60,'[16]29'!$O$60,'[16]29'!$F$60,'[16]29'!$F$9:$F$16,'[16]29'!$I$9:$I$16</definedName>
    <definedName name="P1_T17?unit?ТГКАЛ">'[16]29'!$M$18:$M$25,'[16]29'!$J$18:$J$25,'[16]29'!$G$18:$G$25,'[16]29'!$G$35:$G$42,'[16]29'!$J$35:$J$42,'[16]29'!$G$60,'[16]29'!$J$60,'[16]29'!$M$60,'[16]29'!$P$60,'[16]29'!$G$9:$G$16</definedName>
    <definedName name="P1_T17_Protection">'[16]29'!$O$47:$P$51,'[16]29'!$L$47:$M$51,'[16]29'!$L$53:$M$53,'[16]29'!$L$55:$M$59,'[16]29'!$O$53:$P$53,'[16]29'!$O$55:$P$59,'[16]29'!$F$12:$G$16,'[16]29'!$F$10:$G$10</definedName>
    <definedName name="P1_T18.2_Protect" hidden="1">'[25]18.2'!$F$12:$J$19,'[25]18.2'!$F$22:$J$25,'[25]18.2'!$B$28:$J$30,'[25]18.2'!$F$32:$J$32,'[25]18.2'!$B$34:$J$38,'[25]18.2'!$F$42:$J$47,'[25]18.2'!$F$54:$J$54</definedName>
    <definedName name="P1_T20_Protection" hidden="1">'[16]20'!$E$4:$H$4,'[16]20'!$E$13:$H$13,'[16]20'!$E$16:$H$17,'[16]20'!$E$19:$H$19,'[16]20'!$J$4:$M$4,'[16]20'!$J$8:$M$11,'[16]20'!$J$13:$M$13,'[16]20'!$J$16:$M$17,'[16]20'!$J$19:$M$19</definedName>
    <definedName name="P1_T21_Protection">'[16]21'!$O$31:$S$33,'[16]21'!$E$11,'[16]21'!$G$11:$K$11,'[16]21'!$M$11,'[16]21'!$O$11:$S$11,'[16]21'!$E$14:$E$16,'[16]21'!$G$14:$K$16,'[16]21'!$M$14:$M$16,'[16]21'!$O$14:$S$16</definedName>
    <definedName name="P1_T23_Protection">'[16]23'!$F$9:$J$25,'[16]23'!$O$9:$P$25,'[16]23'!$A$32:$A$34,'[16]23'!$F$32:$J$34,'[16]23'!$O$32:$P$34,'[16]23'!$A$37:$A$53,'[16]23'!$F$37:$J$53,'[16]23'!$O$37:$P$53</definedName>
    <definedName name="P1_T25_protection">'[16]25'!$G$8:$J$21,'[16]25'!$G$24:$J$28,'[16]25'!$G$30:$J$33,'[16]25'!$G$35:$J$37,'[16]25'!$G$41:$J$42,'[16]25'!$L$8:$O$21,'[16]25'!$L$24:$O$28,'[16]25'!$L$30:$O$33</definedName>
    <definedName name="P1_T26_Protection">'[16]26'!$B$34:$B$36,'[16]26'!$F$8:$I$8,'[16]26'!$F$10:$I$11,'[16]26'!$F$13:$I$15,'[16]26'!$F$18:$I$19,'[16]26'!$F$22:$I$24,'[16]26'!$F$26:$I$26,'[16]26'!$F$29:$I$32</definedName>
    <definedName name="P1_T27_Protection">'[16]27'!$B$34:$B$36,'[16]27'!$F$8:$I$8,'[16]27'!$F$10:$I$11,'[16]27'!$F$13:$I$15,'[16]27'!$F$18:$I$19,'[16]27'!$F$22:$I$24,'[16]27'!$F$26:$I$26,'[16]27'!$F$29:$I$32</definedName>
    <definedName name="P1_T28?axis?R?ПЭ">'[16]28'!$D$16:$I$18,'[16]28'!$D$22:$I$24,'[16]28'!$D$28:$I$30,'[16]28'!$D$37:$I$39,'[16]28'!$D$42:$I$44,'[16]28'!$D$48:$I$50,'[16]28'!$D$54:$I$56,'[16]28'!$D$63:$I$65</definedName>
    <definedName name="P1_T28?axis?R?ПЭ?">'[16]28'!$B$16:$B$18,'[16]28'!$B$22:$B$24,'[16]28'!$B$28:$B$30,'[16]28'!$B$37:$B$39,'[16]28'!$B$42:$B$44,'[16]28'!$B$48:$B$50,'[16]28'!$B$54:$B$56,'[16]28'!$B$63:$B$65</definedName>
    <definedName name="P1_T28?Data">'[16]28'!$G$242:$H$265,'[16]28'!$D$242:$E$265,'[16]28'!$G$216:$H$239,'[16]28'!$D$268:$E$292,'[16]28'!$G$268:$H$292,'[16]28'!$D$216:$E$239,'[16]28'!$G$190:$H$213</definedName>
    <definedName name="P1_T28_Protection">'[16]28'!$B$74:$B$76,'[16]28'!$B$80:$B$82,'[16]28'!$B$89:$B$91,'[16]28'!$B$94:$B$96,'[16]28'!$B$100:$B$102,'[16]28'!$B$106:$B$108,'[16]28'!$B$115:$B$117,'[16]28'!$B$120:$B$122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 hidden="1">'[25]6'!$D$46:$H$55,'[25]6'!$J$46:$N$55,'[25]6'!$D$57:$H$59,'[25]6'!$J$57:$N$59,'[25]6'!$B$10:$B$19,'[25]6'!$D$10:$H$19,'[25]6'!$J$10:$N$19,'[25]6'!$D$21:$H$23,'[25]6'!$J$21:$N$23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hidden="1">[25]перекрестка!$F$42:$H$46,[25]перекрестка!$F$49:$G$49,[25]перекрестка!$F$50:$H$54,[25]перекрестка!$F$55:$G$55,[25]перекрестка!$F$56:$H$60</definedName>
    <definedName name="P10_T28_Protection">'[16]28'!$G$167:$H$169,'[16]28'!$D$172:$E$174,'[16]28'!$G$172:$H$174,'[16]28'!$D$178:$E$180,'[16]28'!$G$178:$H$181,'[16]28'!$D$184:$E$186,'[16]28'!$G$184:$H$186</definedName>
    <definedName name="P11_SCOPE_FULL_LOAD" localSheetId="0" hidden="1">#REF!,#REF!,#REF!,#REF!,#REF!</definedName>
    <definedName name="P11_SCOPE_FULL_LOAD" hidden="1">#REF!,#REF!,#REF!,#REF!,#REF!</definedName>
    <definedName name="P11_T1_Protect" hidden="1">[25]перекрестка!$F$62:$H$66,[25]перекрестка!$F$68:$H$72,[25]перекрестка!$F$74:$H$78,[25]перекрестка!$F$80:$H$84,[25]перекрестка!$F$89:$G$89</definedName>
    <definedName name="P11_T28_Protection">'[16]28'!$D$193:$E$195,'[16]28'!$G$193:$H$195,'[16]28'!$D$198:$E$200,'[16]28'!$G$198:$H$200,'[16]28'!$D$204:$E$206,'[16]28'!$G$204:$H$206,'[16]28'!$D$210:$E$212,'[16]28'!$B$68:$B$70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hidden="1">[25]перекрестка!$F$90:$H$94,[25]перекрестка!$F$95:$G$95,[25]перекрестка!$F$96:$H$100,[25]перекрестка!$F$102:$H$106,[25]перекрестка!$F$108:$H$112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hidden="1">[25]перекрестка!$F$114:$H$118,[25]перекрестка!$F$120:$H$124,[25]перекрестка!$F$127:$G$127,[25]перекрестка!$F$128:$H$132,[25]перекрестка!$F$133:$G$133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[25]перекрестка!$F$134:$H$138,[25]перекрестка!$F$140:$H$144,[25]перекрестка!$F$146:$H$150,[25]перекрестка!$F$152:$H$156,[25]перекрестка!$F$158:$H$162</definedName>
    <definedName name="P15_SCOPE_FULL_LOAD" localSheetId="0" hidden="1">#REF!,#REF!,#REF!,#REF!,#REF!,'НВВ 2020-2024'!P1_SCOPE_FULL_LOAD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0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[13]FST5!$G$100:$G$116,[13]FST5!$G$118:$G$123,[13]FST5!$G$125:$G$126,[13]FST5!$G$128:$G$131,[13]FST5!$G$133,[13]FST5!$G$135:$G$139,[13]FST5!$G$141</definedName>
    <definedName name="P2_SC22" localSheetId="0" hidden="1">#REF!,#REF!,#REF!,#REF!,#REF!,#REF!,#REF!</definedName>
    <definedName name="P2_SC22" hidden="1">#REF!,#REF!,#REF!,#REF!,#REF!,#REF!,#REF!</definedName>
    <definedName name="P2_SCOPE_16_PRT" localSheetId="0">'[22]16'!$E$38:$I$38,'[22]16'!$E$41:$I$41,'[22]16'!$E$45:$I$47,'[22]16'!$E$49:$I$49,'[22]16'!$E$53:$I$54,'[22]16'!$E$56:$I$57,'[22]16'!$E$59:$I$59,'[22]16'!$E$9:$I$13</definedName>
    <definedName name="P2_SCOPE_16_PRT" hidden="1">'[23]16'!$E$38:$I$38,'[23]16'!$E$41:$I$41,'[23]16'!$E$45:$I$47,'[23]16'!$E$49:$I$49,'[23]16'!$E$53:$I$54,'[23]16'!$E$56:$I$57,'[23]16'!$E$59:$I$59,'[23]16'!$E$9:$I$13</definedName>
    <definedName name="P2_SCOPE_4_PRT" localSheetId="0">'[22]4'!$P$25:$S$25,'[22]4'!$P$27:$S$31,'[22]4'!$U$14:$X$20,'[22]4'!$U$23:$X$23,'[22]4'!$U$25:$X$25,'[22]4'!$U$27:$X$31,'[22]4'!$Z$14:$AC$20,'[22]4'!$Z$23:$AC$23,'[22]4'!$Z$25:$AC$25</definedName>
    <definedName name="P2_SCOPE_4_PRT" hidden="1">'[23]4'!$P$25:$S$25,'[23]4'!$P$27:$S$31,'[23]4'!$U$14:$X$20,'[23]4'!$U$23:$X$23,'[23]4'!$U$25:$X$25,'[23]4'!$U$27:$X$31,'[23]4'!$Z$14:$AC$20,'[23]4'!$Z$23:$AC$23,'[23]4'!$Z$25:$AC$25</definedName>
    <definedName name="P2_SCOPE_5_PRT" localSheetId="0">'[22]5'!$P$25:$S$25,'[22]5'!$P$27:$S$31,'[22]5'!$U$14:$X$21,'[22]5'!$U$23:$X$23,'[22]5'!$U$25:$X$25,'[22]5'!$U$27:$X$31,'[22]5'!$Z$14:$AC$21,'[22]5'!$Z$23:$AC$23,'[22]5'!$Z$25:$AC$25</definedName>
    <definedName name="P2_SCOPE_5_PRT" hidden="1">'[23]5'!$P$25:$S$25,'[23]5'!$P$27:$S$31,'[23]5'!$U$14:$X$21,'[23]5'!$U$23:$X$23,'[23]5'!$U$25:$X$25,'[23]5'!$U$27:$X$31,'[23]5'!$Z$14:$AC$21,'[23]5'!$Z$23:$AC$23,'[23]5'!$Z$25:$AC$25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>'[22]Ф-1 (для АО-энерго)'!$D$56:$E$59,'[22]Ф-1 (для АО-энерго)'!$D$34:$E$50,'[22]Ф-1 (для АО-энерго)'!$D$32:$E$32,'[22]Ф-1 (для АО-энерго)'!$D$23:$E$30</definedName>
    <definedName name="P2_SCOPE_F1_PRT" hidden="1">'[23]Ф-1 (для АО-энерго)'!$D$56:$E$59,'[23]Ф-1 (для АО-энерго)'!$D$34:$E$50,'[23]Ф-1 (для АО-энерго)'!$D$32:$E$32,'[23]Ф-1 (для АО-энерго)'!$D$23:$E$30</definedName>
    <definedName name="P2_SCOPE_F2_PRT" localSheetId="0">'[22]Ф-2 (для АО-энерго)'!$D$52:$G$54,'[22]Ф-2 (для АО-энерго)'!$C$21:$E$42,'[22]Ф-2 (для АО-энерго)'!$A$12:$E$12,'[22]Ф-2 (для АО-энерго)'!$C$8:$E$11</definedName>
    <definedName name="P2_SCOPE_F2_PRT" hidden="1">'[23]Ф-2 (для АО-энерго)'!$D$52:$G$54,'[23]Ф-2 (для АО-энерго)'!$C$21:$E$42,'[23]Ф-2 (для АО-энерго)'!$A$12:$E$12,'[23]Ф-2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localSheetId="0">[22]перекрестка!$N$14:$N$25,[22]перекрестка!$N$27:$N$31,[22]перекрестка!$J$27:$K$31,[22]перекрестка!$F$27:$H$31,[22]перекрестка!$F$33:$H$37</definedName>
    <definedName name="P2_SCOPE_PER_PRT" hidden="1">[23]перекрестка!$N$14:$N$25,[23]перекрестка!$N$27:$N$31,[23]перекрестка!$J$27:$K$31,[23]перекрестка!$F$27:$H$31,[23]перекрестка!$F$33:$H$37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[22]свод!$E$72:$I$79,[22]свод!$E$81:$I$81,[22]свод!$E$85:$H$88,[22]свод!$E$90:$I$90,[22]свод!$E$107:$I$112,[22]свод!$E$114:$I$117,[22]свод!$E$124:$H$127</definedName>
    <definedName name="P2_SCOPE_SV_PRT" hidden="1">[23]свод!$E$58:$I$63,[23]свод!$E$72:$I$79,[23]свод!$E$81:$I$81,[23]свод!$E$85:$H$88,[23]свод!$E$90:$I$90,[23]свод!$E$107:$I$112,[23]свод!$E$114:$I$117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'[16]29'!$J$9:$J$16,'[16]29'!$M$9:$M$16,'[16]29'!$P$9:$P$16,'[16]29'!$G$44:$G$51,'[16]29'!$J$44:$J$51,'[16]29'!$M$44:$M$51,'[16]29'!$M$35:$M$42,'[16]29'!$P$35:$P$42,'[16]29'!$P$44:$P$51</definedName>
    <definedName name="P2_T17?unit?РУБ.ГКАЛ">'[16]29'!$I$18:$I$25,'[16]29'!$L$9:$L$16,'[16]29'!$L$18:$L$25,'[16]29'!$O$9:$O$16,'[16]29'!$F$35:$F$42,'[16]29'!$I$35:$I$42,'[16]29'!$L$35:$L$42,'[16]29'!$O$35:$O$51</definedName>
    <definedName name="P2_T17?unit?ТГКАЛ">'[16]29'!$J$9:$J$16,'[16]29'!$M$9:$M$16,'[16]29'!$P$9:$P$16,'[16]29'!$M$35:$M$42,'[16]29'!$P$35:$P$42,'[16]29'!$G$44:$G$51,'[16]29'!$J$44:$J$51,'[16]29'!$M$44:$M$51,'[16]29'!$P$44:$P$51</definedName>
    <definedName name="P2_T17_Protection">'[16]29'!$F$19:$G$19,'[16]29'!$F$21:$G$25,'[16]29'!$F$27:$G$27,'[16]29'!$F$29:$G$33,'[16]29'!$F$36:$G$36,'[16]29'!$F$38:$G$42,'[16]29'!$F$45:$G$45,'[16]29'!$F$47:$G$51</definedName>
    <definedName name="P2_T21_Protection">'[16]21'!$E$20:$E$22,'[16]21'!$G$20:$K$22,'[16]21'!$M$20:$M$22,'[16]21'!$O$20:$S$22,'[16]21'!$E$26:$E$28,'[16]21'!$G$26:$K$28,'[16]21'!$M$26:$M$28,'[16]21'!$O$26:$S$28</definedName>
    <definedName name="P2_T25_protection">'[16]25'!$L$35:$O$37,'[16]25'!$L$41:$O$42,'[16]25'!$Q$8:$T$21,'[16]25'!$Q$24:$T$28,'[16]25'!$Q$30:$T$33,'[16]25'!$Q$35:$T$37,'[16]25'!$Q$41:$T$42,'[16]25'!$B$35:$B$37</definedName>
    <definedName name="P2_T26_Protection">'[16]26'!$F$34:$I$36,'[16]26'!$K$8:$N$8,'[16]26'!$K$10:$N$11,'[16]26'!$K$13:$N$15,'[16]26'!$K$18:$N$19,'[16]26'!$K$22:$N$24,'[16]26'!$K$26:$N$26,'[16]26'!$K$29:$N$32</definedName>
    <definedName name="P2_T27_Protection">'[16]27'!$F$34:$I$36,'[16]27'!$K$8:$N$8,'[16]27'!$K$10:$N$11,'[16]27'!$K$13:$N$15,'[16]27'!$K$18:$N$19,'[16]27'!$K$22:$N$24,'[16]27'!$K$26:$N$26,'[16]27'!$K$29:$N$32</definedName>
    <definedName name="P2_T28?axis?R?ПЭ">'[16]28'!$D$68:$I$70,'[16]28'!$D$74:$I$76,'[16]28'!$D$80:$I$82,'[16]28'!$D$89:$I$91,'[16]28'!$D$94:$I$96,'[16]28'!$D$100:$I$102,'[16]28'!$D$106:$I$108,'[16]28'!$D$115:$I$117</definedName>
    <definedName name="P2_T28?axis?R?ПЭ?">'[16]28'!$B$68:$B$70,'[16]28'!$B$74:$B$76,'[16]28'!$B$80:$B$82,'[16]28'!$B$89:$B$91,'[16]28'!$B$94:$B$96,'[16]28'!$B$100:$B$102,'[16]28'!$B$106:$B$108,'[16]28'!$B$115:$B$117</definedName>
    <definedName name="P2_T28_Protection">'[16]28'!$B$126:$B$128,'[16]28'!$B$132:$B$134,'[16]28'!$B$141:$B$143,'[16]28'!$B$146:$B$148,'[16]28'!$B$152:$B$154,'[16]28'!$B$158:$B$160,'[16]28'!$B$167:$B$169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[13]FST5!$G$143:$G$145,[13]FST5!$G$214:$G$217,[13]FST5!$G$219:$G$224,[13]FST5!$G$226,[13]FST5!$G$228,[13]FST5!$G$230,[13]FST5!$G$232,[13]FST5!$G$197:$G$212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>'[22]Ф-1 (для АО-энерго)'!$E$16:$E$17,'[22]Ф-1 (для АО-энерго)'!$C$4:$D$4,'[22]Ф-1 (для АО-энерго)'!$C$7:$E$10,'[22]Ф-1 (для АО-энерго)'!$A$11:$E$11</definedName>
    <definedName name="P3_SCOPE_F1_PRT" hidden="1">'[23]Ф-1 (для АО-энерго)'!$E$16:$E$17,'[23]Ф-1 (для АО-энерго)'!$C$4:$D$4,'[23]Ф-1 (для АО-энерго)'!$C$7:$E$10,'[23]Ф-1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localSheetId="0">[22]перекрестка!$J$33:$K$37,[22]перекрестка!$N$33:$N$37,[22]перекрестка!$F$39:$H$43,[22]перекрестка!$J$39:$K$43,[22]перекрестка!$N$39:$N$43</definedName>
    <definedName name="P3_SCOPE_PER_PRT" hidden="1">[23]перекрестка!$J$33:$K$37,[23]перекрестка!$N$33:$N$37,[23]перекрестка!$F$39:$H$43,[23]перекрестка!$J$39:$K$43,[23]перекрестка!$N$39:$N$43</definedName>
    <definedName name="P3_SCOPE_SV_PRT" localSheetId="0">[22]свод!$D$135:$G$135,[22]свод!$I$135:$I$140,[22]свод!$H$137:$H$140,[22]свод!$D$138:$G$140,[22]свод!$E$15:$I$16,[22]свод!$E$120:$I$121,[22]свод!$E$18:$I$19</definedName>
    <definedName name="P3_SCOPE_SV_PRT" hidden="1">[23]свод!$E$121:$I$121,[23]свод!$E$124:$H$127,[23]свод!$D$135:$G$135,[23]свод!$I$135:$I$140,[23]свод!$H$137:$H$140,[23]свод!$D$138:$G$140,[23]свод!$E$15:$I$16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'[16]29'!$F$53:$G$53,'[16]29'!$F$55:$G$59,'[16]29'!$I$55:$J$59,'[16]29'!$I$53:$J$53,'[16]29'!$I$47:$J$51,'[16]29'!$I$45:$J$45,'[16]29'!$I$38:$J$42,'[16]29'!$I$36:$J$36</definedName>
    <definedName name="P3_T21_Protection" localSheetId="0">'[16]21'!$E$31:$E$33,'[16]21'!$G$31:$K$33,'[16]21'!$B$14:$B$16,'[16]21'!$B$20:$B$22,'[16]21'!$B$26:$B$28,'[16]21'!$B$31:$B$33,'[16]21'!$M$31:$M$33,P1_T21_Protection</definedName>
    <definedName name="P3_T21_Protection">'[16]21'!$E$31:$E$33,'[16]21'!$G$31:$K$33,'[16]21'!$B$14:$B$16,'[16]21'!$B$20:$B$22,'[16]21'!$B$26:$B$28,'[16]21'!$B$31:$B$33,'[16]21'!$M$31:$M$33,P1_T21_Protection</definedName>
    <definedName name="P3_T27_Protection">'[16]27'!$K$34:$N$36,'[16]27'!$P$8:$S$8,'[16]27'!$P$10:$S$11,'[16]27'!$P$13:$S$15,'[16]27'!$P$18:$S$19,'[16]27'!$P$22:$S$24,'[16]27'!$P$26:$S$26,'[16]27'!$P$29:$S$32</definedName>
    <definedName name="P3_T28?axis?R?ПЭ">'[16]28'!$D$120:$I$122,'[16]28'!$D$126:$I$128,'[16]28'!$D$132:$I$134,'[16]28'!$D$141:$I$143,'[16]28'!$D$146:$I$148,'[16]28'!$D$152:$I$154,'[16]28'!$D$158:$I$160</definedName>
    <definedName name="P3_T28?axis?R?ПЭ?">'[16]28'!$B$120:$B$122,'[16]28'!$B$126:$B$128,'[16]28'!$B$132:$B$134,'[16]28'!$B$141:$B$143,'[16]28'!$B$146:$B$148,'[16]28'!$B$152:$B$154,'[16]28'!$B$158:$B$160</definedName>
    <definedName name="P3_T28_Protection">'[16]28'!$B$172:$B$174,'[16]28'!$B$178:$B$180,'[16]28'!$B$184:$B$186,'[16]28'!$B$193:$B$195,'[16]28'!$B$198:$B$200,'[16]28'!$B$204:$B$206,'[16]28'!$B$210:$B$212</definedName>
    <definedName name="P4_dip" hidden="1">[13]FST5!$G$70:$G$75,[13]FST5!$G$77:$G$78,[13]FST5!$G$80:$G$83,[13]FST5!$G$85,[13]FST5!$G$87:$G$91,[13]FST5!$G$93,[13]FST5!$G$95:$G$97,[13]FST5!$G$52:$G$68</definedName>
    <definedName name="P4_SCOPE_F1_PRT" localSheetId="0">'[22]Ф-1 (для АО-энерго)'!$C$13:$E$13,'[22]Ф-1 (для АО-энерго)'!$A$14:$E$14,'[22]Ф-1 (для АО-энерго)'!$C$23:$C$50,'[22]Ф-1 (для АО-энерго)'!$C$54:$C$95</definedName>
    <definedName name="P4_SCOPE_F1_PRT" hidden="1">'[23]Ф-1 (для АО-энерго)'!$C$13:$E$13,'[23]Ф-1 (для АО-энерго)'!$A$14:$E$14,'[23]Ф-1 (для АО-энерго)'!$C$23:$C$50,'[23]Ф-1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localSheetId="0">[22]перекрестка!$F$45:$H$49,[22]перекрестка!$J$45:$K$49,[22]перекрестка!$N$45:$N$49,[22]перекрестка!$F$53:$G$64,[22]перекрестка!$H$54:$H$58</definedName>
    <definedName name="P4_SCOPE_PER_PRT" hidden="1">[23]перекрестка!$F$45:$H$49,[23]перекрестка!$J$45:$K$49,[23]перекрестка!$N$45:$N$49,[23]перекрестка!$F$53:$G$64,[23]перекрестка!$H$54:$H$58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'[16]29'!$I$29:$J$33,'[16]29'!$I$27:$J$27,'[16]29'!$I$21:$J$25,'[16]29'!$I$19:$J$19,'[16]29'!$I$12:$J$16,'[16]29'!$I$10:$J$10,'[16]29'!$L$10:$M$10,'[16]29'!$L$12:$M$16</definedName>
    <definedName name="P4_T28?axis?R?ПЭ">'[16]28'!$D$167:$I$169,'[16]28'!$D$172:$I$174,'[16]28'!$D$178:$I$180,'[16]28'!$D$184:$I$186,'[16]28'!$D$193:$I$195,'[16]28'!$D$198:$I$200,'[16]28'!$D$204:$I$206</definedName>
    <definedName name="P4_T28?axis?R?ПЭ?">'[16]28'!$B$167:$B$169,'[16]28'!$B$172:$B$174,'[16]28'!$B$178:$B$180,'[16]28'!$B$184:$B$186,'[16]28'!$B$193:$B$195,'[16]28'!$B$198:$B$200,'[16]28'!$B$204:$B$206</definedName>
    <definedName name="P4_T28_Protection">'[16]28'!$B$219:$B$221,'[16]28'!$B$224:$B$226,'[16]28'!$B$230:$B$232,'[16]28'!$B$236:$B$238,'[16]28'!$B$245:$B$247,'[16]28'!$B$250:$B$252,'[16]28'!$B$256:$B$258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localSheetId="0">[22]перекрестка!$H$60:$H$64,[22]перекрестка!$J$53:$J$64,[22]перекрестка!$K$54:$K$58,[22]перекрестка!$K$60:$K$64,[22]перекрестка!$N$53:$N$64</definedName>
    <definedName name="P5_SCOPE_PER_PRT" hidden="1">[23]перекрестка!$H$60:$H$64,[23]перекрестка!$J$53:$J$64,[23]перекрестка!$K$54:$K$58,[23]перекрестка!$K$60:$K$64,[23]перекрестка!$N$53:$N$64</definedName>
    <definedName name="P5_T1_Protect" hidden="1">[25]перекрестка!$N$30:$N$34,[25]перекрестка!$N$36:$N$40,[25]перекрестка!$N$42:$N$46,[25]перекрестка!$N$49:$N$60,[25]перекрестка!$N$62:$N$66</definedName>
    <definedName name="P5_T17_Protection">'[16]29'!$L$19:$M$19,'[16]29'!$L$21:$M$27,'[16]29'!$L$29:$M$33,'[16]29'!$L$36:$M$36,'[16]29'!$L$38:$M$42,'[16]29'!$L$45:$M$45,'[16]29'!$O$10:$P$10,'[16]29'!$O$12:$P$16</definedName>
    <definedName name="P5_T28?axis?R?ПЭ">'[16]28'!$D$210:$I$212,'[16]28'!$D$219:$I$221,'[16]28'!$D$224:$I$226,'[16]28'!$D$230:$I$232,'[16]28'!$D$236:$I$238,'[16]28'!$D$245:$I$247,'[16]28'!$D$250:$I$252</definedName>
    <definedName name="P5_T28?axis?R?ПЭ?">'[16]28'!$B$210:$B$212,'[16]28'!$B$219:$B$221,'[16]28'!$B$224:$B$226,'[16]28'!$B$230:$B$232,'[16]28'!$B$236:$B$238,'[16]28'!$B$245:$B$247,'[16]28'!$B$250:$B$252</definedName>
    <definedName name="P5_T28_Protection">'[16]28'!$B$262:$B$264,'[16]28'!$B$271:$B$273,'[16]28'!$B$276:$B$278,'[16]28'!$B$282:$B$284,'[16]28'!$B$288:$B$291,'[16]28'!$B$11:$B$13,'[16]28'!$B$16:$B$18,'[16]28'!$B$22:$B$24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localSheetId="0">[22]перекрестка!$F$66:$H$70,[22]перекрестка!$J$66:$K$70,[22]перекрестка!$N$66:$N$70,[22]перекрестка!$F$72:$H$76,[22]перекрестка!$J$72:$K$76</definedName>
    <definedName name="P6_SCOPE_PER_PRT" hidden="1">[23]перекрестка!$F$66:$H$70,[23]перекрестка!$J$66:$K$70,[23]перекрестка!$N$66:$N$70,[23]перекрестка!$F$72:$H$76,[23]перекрестка!$J$72:$K$76</definedName>
    <definedName name="P6_T1_Protect" hidden="1">[25]перекрестка!$N$68:$N$72,[25]перекрестка!$N$74:$N$78,[25]перекрестка!$N$80:$N$84,[25]перекрестка!$N$89:$N$100,[25]перекрестка!$N$102:$N$106</definedName>
    <definedName name="P6_T17_Protection" localSheetId="0">'[16]29'!$O$19:$P$19,'[16]29'!$O$21:$P$25,'[16]29'!$O$27:$P$27,'[16]29'!$O$29:$P$33,'[16]29'!$O$36:$P$36,'[16]29'!$O$38:$P$42,'[16]29'!$O$45:$P$45,P1_T17_Protection</definedName>
    <definedName name="P6_T17_Protection">'[16]29'!$O$19:$P$19,'[16]29'!$O$21:$P$25,'[16]29'!$O$27:$P$27,'[16]29'!$O$29:$P$33,'[16]29'!$O$36:$P$36,'[16]29'!$O$38:$P$42,'[16]29'!$O$45:$P$45,P1_T17_Protection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'[16]28'!$D$256:$I$258,'[16]28'!$D$262:$I$264,'[16]28'!$D$271:$I$273,'[16]28'!$D$276:$I$278,'[16]28'!$D$282:$I$284,'[16]28'!$D$288:$I$291,'[16]28'!$D$11:$I$13,P1_T28?axis?R?ПЭ</definedName>
    <definedName name="P6_T28?axis?R?ПЭ">'[16]28'!$D$256:$I$258,'[16]28'!$D$262:$I$264,'[16]28'!$D$271:$I$273,'[16]28'!$D$276:$I$278,'[16]28'!$D$282:$I$284,'[16]28'!$D$288:$I$291,'[16]28'!$D$11:$I$13,P1_T28?axis?R?ПЭ</definedName>
    <definedName name="P6_T28?axis?R?ПЭ?" localSheetId="0">'[16]28'!$B$256:$B$258,'[16]28'!$B$262:$B$264,'[16]28'!$B$271:$B$273,'[16]28'!$B$276:$B$278,'[16]28'!$B$282:$B$284,'[16]28'!$B$288:$B$291,'[16]28'!$B$11:$B$13,P1_T28?axis?R?ПЭ?</definedName>
    <definedName name="P6_T28?axis?R?ПЭ?">'[16]28'!$B$256:$B$258,'[16]28'!$B$262:$B$264,'[16]28'!$B$271:$B$273,'[16]28'!$B$276:$B$278,'[16]28'!$B$282:$B$284,'[16]28'!$B$288:$B$291,'[16]28'!$B$11:$B$13,P1_T28?axis?R?ПЭ?</definedName>
    <definedName name="P6_T28_Protection">'[16]28'!$B$28:$B$30,'[16]28'!$B$37:$B$39,'[16]28'!$B$42:$B$44,'[16]28'!$B$48:$B$50,'[16]28'!$B$54:$B$56,'[16]28'!$B$63:$B$65,'[16]28'!$G$210:$H$212,'[16]28'!$D$11:$E$13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#REF!,#REF!,#REF!,#REF!,#REF!,'НВВ 2020-2024'!P1_SCOPE_NotInd2,'НВВ 2020-2024'!P2_SCOPE_NotInd2,'НВВ 2020-2024'!P3_SCOPE_NotInd2</definedName>
    <definedName name="P7_SCOPE_NotInd2" hidden="1">#REF!,#REF!,#REF!,#REF!,#REF!,P1_SCOPE_NotInd2,P2_SCOPE_NotInd2,P3_SCOPE_NotInd2</definedName>
    <definedName name="P7_SCOPE_PER_PRT" localSheetId="0">[22]перекрестка!$N$72:$N$76,[22]перекрестка!$F$78:$H$82,[22]перекрестка!$J$78:$K$82,[22]перекрестка!$N$78:$N$82,[22]перекрестка!$F$84:$H$88</definedName>
    <definedName name="P7_SCOPE_PER_PRT" hidden="1">[23]перекрестка!$N$72:$N$76,[23]перекрестка!$F$78:$H$82,[23]перекрестка!$J$78:$K$82,[23]перекрестка!$N$78:$N$82,[23]перекрестка!$F$84:$H$88</definedName>
    <definedName name="P7_T1_Protect" hidden="1">[25]перекрестка!$N$108:$N$112,[25]перекрестка!$N$114:$N$118,[25]перекрестка!$N$120:$N$124,[25]перекрестка!$N$127:$N$138,[25]перекрестка!$N$140:$N$144</definedName>
    <definedName name="P7_T28_Protection">'[16]28'!$G$11:$H$13,'[16]28'!$D$16:$E$18,'[16]28'!$G$16:$H$18,'[16]28'!$D$22:$E$24,'[16]28'!$G$22:$H$24,'[16]28'!$D$28:$E$30,'[16]28'!$G$28:$H$30,'[16]28'!$D$37:$E$39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>[22]перекрестка!$J$84:$K$88,[22]перекрестка!$N$84:$N$88,[22]перекрестка!$F$14:$G$25,'НВВ 2020-2024'!P1_SCOPE_PER_PRT,'НВВ 2020-2024'!P2_SCOPE_PER_PRT,'НВВ 2020-2024'!P3_SCOPE_PER_PRT,'НВВ 2020-2024'!P4_SCOPE_PER_PRT</definedName>
    <definedName name="P8_SCOPE_PER_PRT" hidden="1">[23]перекрестка!$J$84:$K$88,[23]перекрестка!$N$84:$N$88,[23]перекрестка!$F$14:$G$25,P1_SCOPE_PER_PRT,P2_SCOPE_PER_PRT,P3_SCOPE_PER_PRT,P4_SCOPE_PER_PRT</definedName>
    <definedName name="P8_T1_Protect" hidden="1">[25]перекрестка!$N$146:$N$150,[25]перекрестка!$N$152:$N$156,[25]перекрестка!$N$158:$N$162,[25]перекрестка!$F$11:$G$11,[25]перекрестка!$F$12:$H$16</definedName>
    <definedName name="P8_T28_Protection">'[16]28'!$G$37:$H$39,'[16]28'!$D$42:$E$44,'[16]28'!$G$42:$H$44,'[16]28'!$D$48:$E$50,'[16]28'!$G$48:$H$50,'[16]28'!$D$54:$E$56,'[16]28'!$G$54:$H$56,'[16]28'!$D$89:$E$91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#REF!,'НВВ 2020-2024'!P1_SCOPE_NOTIND,'НВВ 2020-2024'!P2_SCOPE_NOTIND,'НВВ 2020-2024'!P3_SCOPE_NOTIND,'НВВ 2020-2024'!P4_SCOPE_NOTIND,'НВВ 2020-2024'!P5_SCOPE_NOTIND,'НВВ 2020-2024'!P6_SCOPE_NOTIND,'НВВ 2020-2024'!P7_SCOPE_NOTIND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hidden="1">[25]перекрестка!$F$17:$G$17,[25]перекрестка!$F$18:$H$22,[25]перекрестка!$F$24:$H$28,[25]перекрестка!$F$30:$H$34,[25]перекрестка!$F$36:$H$40</definedName>
    <definedName name="P9_T28_Protection">'[16]28'!$G$89:$H$91,'[16]28'!$G$94:$H$96,'[16]28'!$D$94:$E$96,'[16]28'!$D$100:$E$102,'[16]28'!$G$100:$H$102,'[16]28'!$D$106:$E$108,'[16]28'!$G$106:$H$108,'[16]28'!$D$167:$E$169</definedName>
    <definedName name="PER_ET" localSheetId="0">#REF!</definedName>
    <definedName name="PER_ET">#REF!</definedName>
    <definedName name="Personal">'[27]6 Списки'!$A$2:$A$20</definedName>
    <definedName name="polta" localSheetId="0">#REF!</definedName>
    <definedName name="polta">#REF!</definedName>
    <definedName name="PR_ET" localSheetId="0">[7]TEHSHEET!#REF!</definedName>
    <definedName name="PR_ET">[8]TEHSHEET!#REF!</definedName>
    <definedName name="PR_OBJ_ET" localSheetId="0">[7]TEHSHEET!#REF!</definedName>
    <definedName name="PR_OBJ_ET">[8]TEHSHEET!#REF!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ject">[28]Списки!$B$2:$B$21</definedName>
    <definedName name="PROT" localSheetId="0">#REF!,#REF!,#REF!,#REF!,#REF!,#REF!</definedName>
    <definedName name="PROT">#REF!,#REF!,#REF!,#REF!,#REF!,#REF!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[29]TEHSHEET!$B$2:$B$86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0">'[11]2009'!#REF!</definedName>
    <definedName name="ROZN_09">'[12]2009'!#REF!</definedName>
    <definedName name="rr">#N/A</definedName>
    <definedName name="ŕŕ">#N/A</definedName>
    <definedName name="RRE" localSheetId="0">#REF!</definedName>
    <definedName name="RRE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#REF!,#REF!,#REF!,#REF!,'НВВ 2020-2024'!P1_SBT_PROT</definedName>
    <definedName name="SBT_PROT">#REF!,#REF!,#REF!,#REF!,P1_SBT_PROT</definedName>
    <definedName name="SBTcom" localSheetId="0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'НВВ 2020-2024'!P1_SCOPE_16_PRT,'НВВ 2020-2024'!P2_SCOPE_16_PRT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'[22]17.1'!$D$14:$F$17,'[22]17.1'!$D$19:$F$22,'[22]17.1'!$I$9:$I$12,'[22]17.1'!$I$14:$I$17,'[22]17.1'!$I$19:$I$22,'[22]17.1'!$D$9:$F$12</definedName>
    <definedName name="SCOPE_17_1_PRT" localSheetId="0">'[30]17.1'!$D$14:$F$17,'[30]17.1'!$D$19:$F$22,'[30]17.1'!$I$9:$I$12,'[30]17.1'!$I$14:$I$17,'[30]17.1'!$I$19:$I$22,'[30]17.1'!$D$9:$F$12</definedName>
    <definedName name="SCOPE_17_1_PRT">'[31]17.1'!$D$14:$F$17,'[31]17.1'!$D$19:$F$22,'[31]17.1'!$I$9:$I$12,'[31]17.1'!$I$14:$I$17,'[31]17.1'!$I$19:$I$22,'[31]17.1'!$D$9:$F$12</definedName>
    <definedName name="SCOPE_17_LD" localSheetId="0">#REF!</definedName>
    <definedName name="SCOPE_17_LD">#REF!</definedName>
    <definedName name="SCOPE_17_PRT" localSheetId="0">'[22]17'!$J$39:$M$41,'[22]17'!$E$43:$H$51,'[22]17'!$J$43:$M$51,'[22]17'!$E$54:$H$56,'[22]17'!$E$58:$H$66,'[22]17'!$E$69:$M$81,'[22]17'!$E$9:$H$11,'НВВ 2020-2024'!P1_SCOPE_17_PRT</definedName>
    <definedName name="SCOPE_17_PRT">'[23]17'!$J$39:$M$41,'[23]17'!$E$43:$H$51,'[23]17'!$J$43:$M$51,'[23]17'!$E$54:$H$56,'[23]17'!$E$58:$H$66,'[23]17'!$E$69:$M$81,'[23]17'!$E$9:$H$11,P1_SCOPE_17_PRT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 localSheetId="0">'[22]24'!$E$8:$J$47,'[22]24'!$E$49:$J$66</definedName>
    <definedName name="SCOPE_24_LD">'[23]24'!$E$8:$J$47,'[23]24'!$E$49:$J$66</definedName>
    <definedName name="SCOPE_24_PRT" localSheetId="0">'[22]24'!$E$41:$I$41,'[22]24'!$E$34:$I$34,'[22]24'!$E$36:$I$36,'[22]24'!$E$43:$I$43</definedName>
    <definedName name="SCOPE_24_PRT">'[23]24'!$E$41:$I$41,'[23]24'!$E$34:$I$34,'[23]24'!$E$36:$I$36,'[23]24'!$E$43:$I$43</definedName>
    <definedName name="SCOPE_25_LD" localSheetId="0">#REF!</definedName>
    <definedName name="SCOPE_25_LD">#REF!</definedName>
    <definedName name="SCOPE_25_PRT" localSheetId="0">'[22]25'!$E$20:$I$20,'[22]25'!$E$34:$I$34,'[22]25'!$E$41:$I$41,'[22]25'!$E$8:$I$10</definedName>
    <definedName name="SCOPE_25_PRT">'[23]25'!$E$20:$I$20,'[23]25'!$E$34:$I$34,'[23]25'!$E$41:$I$41,'[23]25'!$E$8:$I$10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0">'[22]4'!$Z$27:$AC$31,'[22]4'!$F$14:$I$20,'НВВ 2020-2024'!P1_SCOPE_4_PRT,'НВВ 2020-2024'!P2_SCOPE_4_PRT</definedName>
    <definedName name="SCOPE_4_PRT">'[23]4'!$Z$27:$AC$31,'[23]4'!$F$14:$I$20,P1_SCOPE_4_PRT,P2_SCOPE_4_PRT</definedName>
    <definedName name="SCOPE_5_LD" localSheetId="0">#REF!</definedName>
    <definedName name="SCOPE_5_LD">#REF!</definedName>
    <definedName name="SCOPE_5_PRT" localSheetId="0">'[22]5'!$Z$27:$AC$31,'[22]5'!$F$14:$I$21,'НВВ 2020-2024'!P1_SCOPE_5_PRT,'НВВ 2020-2024'!P2_SCOPE_5_PRT</definedName>
    <definedName name="SCOPE_5_PRT">'[23]5'!$Z$27:$AC$31,'[23]5'!$F$14:$I$21,P1_SCOPE_5_PRT,P2_SCOPE_5_PRT</definedName>
    <definedName name="SCOPE_CL" localSheetId="0">[32]Справочники!$F$11:$F$11</definedName>
    <definedName name="SCOPE_CL">[33]Справочники!$F$11:$F$11</definedName>
    <definedName name="SCOPE_CORR" localSheetId="0">#REF!,#REF!,#REF!,#REF!,#REF!,'НВВ 2020-2024'!P1_SCOPE_CORR,'НВВ 2020-2024'!P2_SCOPE_CORR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" localSheetId="0">[34]Регионы!#REF!,'НВВ 2020-2024'!P1_SCOPE_DOP</definedName>
    <definedName name="SCOPE_DOP">[34]Регионы!#REF!,[0]!P1_SCOPE_DOP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'[22]Ф-1 (для АО-энерго)'!$D$86:$E$95,'НВВ 2020-2024'!P1_SCOPE_F1_PRT,'НВВ 2020-2024'!P2_SCOPE_F1_PRT,'НВВ 2020-2024'!P3_SCOPE_F1_PRT,'НВВ 2020-2024'!P4_SCOPE_F1_PRT</definedName>
    <definedName name="SCOPE_F1_PRT">'[23]Ф-1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'[22]Ф-2 (для АО-энерго)'!$C$5:$D$5,'[22]Ф-2 (для АО-энерго)'!$C$52:$C$57,'[22]Ф-2 (для АО-энерго)'!$D$57:$G$57,'НВВ 2020-2024'!P1_SCOPE_F2_PRT,'НВВ 2020-2024'!P2_SCOPE_F2_PRT</definedName>
    <definedName name="SCOPE_F2_PRT">'[23]Ф-2 (для АО-энерго)'!$C$5:$D$5,'[23]Ф-2 (для АО-энерго)'!$C$52:$C$57,'[23]Ф-2 (для АО-энерго)'!$D$57:$G$57,P1_SCOPE_F2_PRT,P2_SCOPE_F2_PRT</definedName>
    <definedName name="SCOPE_FL" localSheetId="0">[32]Справочники!$H$11:$H$14</definedName>
    <definedName name="SCOPE_FL">[33]Справочники!$H$11:$H$14</definedName>
    <definedName name="SCOPE_FLOAD" localSheetId="0">#REF!,'НВВ 2020-2024'!P1_SCOPE_FLOAD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[7]Заголовок!#REF!</definedName>
    <definedName name="SCOPE_FORM46_EE1_ZAG_KOD">[8]Заголовок!#REF!</definedName>
    <definedName name="SCOPE_FRML" localSheetId="0">#REF!,#REF!,'НВВ 2020-2024'!P1_SCOPE_FRML</definedName>
    <definedName name="SCOPE_FRML">#REF!,#REF!,P1_SCOPE_FRML</definedName>
    <definedName name="SCOPE_FST7" localSheetId="0">#REF!,#REF!,#REF!,#REF!,'НВВ 2020-2024'!P1_SCOPE_FST7</definedName>
    <definedName name="SCOPE_FST7">#REF!,#REF!,#REF!,#REF!,[0]!P1_SCOPE_FST7</definedName>
    <definedName name="SCOPE_FUEL_ET" localSheetId="0">#REF!</definedName>
    <definedName name="SCOPE_FUEL_ET">#REF!</definedName>
    <definedName name="SCOPE_FULL_LOAD" localSheetId="0">[0]!P16_SCOPE_FULL_LOAD,[0]!P17_SCOPE_FULL_LOAD</definedName>
    <definedName name="SCOPE_FULL_LOAD">[0]!P16_SCOPE_FULL_LOAD,[0]!P17_SCOPE_FULL_LOAD</definedName>
    <definedName name="SCOPE_IND" localSheetId="0">#REF!,#REF!,'НВВ 2020-2024'!P1_SCOPE_IND,'НВВ 2020-2024'!P2_SCOPE_IND,'НВВ 2020-2024'!P3_SCOPE_IND,'НВВ 2020-2024'!P4_SCOPE_IND</definedName>
    <definedName name="SCOPE_IND">#REF!,#REF!,[0]!P1_SCOPE_IND,[0]!P2_SCOPE_IND,[0]!P3_SCOPE_IND,[0]!P4_SCOPE_IND</definedName>
    <definedName name="SCOPE_IND2" localSheetId="0">#REF!,#REF!,#REF!,'НВВ 2020-2024'!P1_SCOPE_IND2,'НВВ 2020-2024'!P2_SCOPE_IND2,'НВВ 2020-2024'!P3_SCOPE_IND2,'НВВ 2020-2024'!P4_SCOPE_IND2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'[35]Стоимость ЭЭ'!$G$111:$AN$113,'[35]Стоимость ЭЭ'!$G$93:$AN$95,'[35]Стоимость ЭЭ'!$G$51:$AN$53</definedName>
    <definedName name="SCOPE_MO" localSheetId="0">[36]Справочники!$K$6:$K$742,[36]Справочники!#REF!</definedName>
    <definedName name="SCOPE_MO">[36]Справочники!$K$6:$K$742,[36]Справочники!#REF!</definedName>
    <definedName name="SCOPE_MUPS" localSheetId="0">[36]Свод!#REF!,[36]Свод!#REF!</definedName>
    <definedName name="SCOPE_MUPS">[36]Свод!#REF!,[36]Свод!#REF!</definedName>
    <definedName name="SCOPE_MUPS_NAMES" localSheetId="0">[36]Свод!#REF!,[36]Свод!#REF!</definedName>
    <definedName name="SCOPE_MUPS_NAMES">[36]Свод!#REF!,[36]Свод!#REF!</definedName>
    <definedName name="SCOPE_NALOG">[37]Справочники!$R$3:$R$4</definedName>
    <definedName name="SCOPE_NOTIND" localSheetId="0">'НВВ 2020-2024'!P1_SCOPE_NOTIND,'НВВ 2020-2024'!P2_SCOPE_NOTIND,'НВВ 2020-2024'!P3_SCOPE_NOTIND,'НВВ 2020-2024'!P4_SCOPE_NOTIND,'НВВ 2020-2024'!P5_SCOPE_NOTIND,'НВВ 2020-2024'!P6_SCOPE_NOTIND,'НВВ 2020-2024'!P7_SCOPE_NOTIND,'НВВ 2020-2024'!P8_SCOPE_NOTIND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'НВВ 2020-2024'!P4_SCOPE_NotInd2,'НВВ 2020-2024'!P5_SCOPE_NotInd2,'НВВ 2020-2024'!P6_SCOPE_NotInd2,'НВВ 2020-2024'!P7_SCOPE_NotInd2</definedName>
    <definedName name="SCOPE_NotInd2">[0]!P4_SCOPE_NotInd2,[0]!P5_SCOPE_NotInd2,[0]!P6_SCOPE_NotInd2,[0]!P7_SCOPE_NotInd2</definedName>
    <definedName name="SCOPE_NotInd3" localSheetId="0">#REF!,#REF!,#REF!,'НВВ 2020-2024'!P1_SCOPE_NotInd3,'НВВ 2020-2024'!P2_SCOPE_NotInd3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[13]FST5!$G$23:$G$30,[13]FST5!$G$32:$G$35,[13]FST5!$G$37,[13]FST5!$G$39:$G$45,[13]FST5!$G$47,[13]FST5!$G$49,[13]FST5!$G$5:$G$21</definedName>
    <definedName name="SCOPE_PER_LD" localSheetId="0">#REF!</definedName>
    <definedName name="SCOPE_PER_LD">#REF!</definedName>
    <definedName name="SCOPE_PER_PRT" localSheetId="0">'НВВ 2020-2024'!P5_SCOPE_PER_PRT,'НВВ 2020-2024'!P6_SCOPE_PER_PRT,'НВВ 2020-2024'!P7_SCOPE_PER_PRT,'НВВ 2020-2024'!P8_SCOPE_PER_PRT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#REF!,#REF!,#REF!,#REF!,#REF!,'НВВ 2020-2024'!P1_SCOPE_SAVE2,'НВВ 2020-2024'!P2_SCOPE_SAVE2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ET" localSheetId="0">#REF!</definedName>
    <definedName name="SCOPE_SPR_ET">#REF!</definedName>
    <definedName name="SCOPE_SPR_PRT" localSheetId="0">[22]Справочники!$D$21:$J$22,[22]Справочники!$E$13:$I$14,[22]Справочники!$F$27:$H$28</definedName>
    <definedName name="SCOPE_SPR_PRT">[23]Справочники!$D$21:$J$22,[23]Справочники!$E$13:$I$14,[23]Справочники!$F$27:$H$28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[22]свод!$E$104:$M$104,[22]свод!$E$106:$M$117,[22]свод!$E$120:$M$121,[22]свод!$E$123:$M$127,[22]свод!$E$10:$M$68,'НВВ 2020-2024'!P1_SCOPE_SV_LD1</definedName>
    <definedName name="SCOPE_SV_LD1">[23]свод!$E$104:$M$104,[23]свод!$E$106:$M$117,[23]свод!$E$120:$M$121,[23]свод!$E$123:$M$127,[23]свод!$E$10:$M$68,P1_SCOPE_SV_LD1</definedName>
    <definedName name="SCOPE_SV_LD2" localSheetId="0">#REF!</definedName>
    <definedName name="SCOPE_SV_LD2">#REF!</definedName>
    <definedName name="SCOPE_SV_PRT" localSheetId="0">'НВВ 2020-2024'!P1_SCOPE_SV_PRT,'НВВ 2020-2024'!P2_SCOPE_SV_PRT,'НВВ 2020-2024'!P3_SCOPE_SV_PRT</definedName>
    <definedName name="SCOPE_SV_PRT">P1_SCOPE_SV_PRT,P2_SCOPE_SV_PRT,P3_SCOPE_SV_PRT</definedName>
    <definedName name="SCOPE_TP">[13]FST5!$L$12:$L$23,[13]FST5!$L$5:$L$8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#REF!,#REF!,#REF!,#REF!,#REF!,'НВВ 2020-2024'!P1_SET_PROT</definedName>
    <definedName name="SET_PROT">#REF!,#REF!,#REF!,#REF!,#REF!,P1_SET_PROT</definedName>
    <definedName name="SET_PRT" localSheetId="0">#REF!,#REF!,#REF!,#REF!,'НВВ 2020-2024'!P1_SET_PRT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OPT_ET" localSheetId="0">[7]TEHSHEET!#REF!</definedName>
    <definedName name="SP_OPT_ET">[8]TEHSHEET!#REF!</definedName>
    <definedName name="SP_ROZN" localSheetId="0">#REF!</definedName>
    <definedName name="SP_ROZN">#REF!</definedName>
    <definedName name="SP_ROZN_ET" localSheetId="0">[7]TEHSHEET!#REF!</definedName>
    <definedName name="SP_ROZN_ET">[8]TEHSHEET!#REF!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_ST_OPT" localSheetId="0">[7]TEHSHEET!#REF!</definedName>
    <definedName name="SP_ST_OPT">[8]TEHSHEET!#REF!</definedName>
    <definedName name="SP_ST_ROZN" localSheetId="0">[7]TEHSHEET!#REF!</definedName>
    <definedName name="SP_ST_ROZN">[8]TEHSHEET!#REF!</definedName>
    <definedName name="SPR_ET" localSheetId="0">[7]TEHSHEET!#REF!</definedName>
    <definedName name="SPR_ET">[8]TEHSHEET!#REF!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[36]Справочники!$E$6,[36]Справочники!$D$11:$D$902,[36]Справочники!$E$3</definedName>
    <definedName name="sq" localSheetId="0">#REF!</definedName>
    <definedName name="sq">#REF!</definedName>
    <definedName name="SUM_У" localSheetId="0">#REF!</definedName>
    <definedName name="SUM_У">#REF!</definedName>
    <definedName name="T0?axis?ПРД?БАЗ">'[26]0'!$I$7:$J$112,'[26]0'!$F$7:$G$112</definedName>
    <definedName name="T0?axis?ПРД?ПРЕД">'[26]0'!$K$7:$L$112,'[26]0'!$D$7:$E$112</definedName>
    <definedName name="T0?axis?ПРД?РЕГ" localSheetId="0">#REF!</definedName>
    <definedName name="T0?axis?ПРД?РЕГ">#REF!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   '[26]0'!$D$54:$L$59,   '[26]0'!$D$63:$L$64,   '[26]0'!$D$68:$L$70,   '[26]0'!$D$72:$L$74,   '[26]0'!$D$77:$L$92,   '[26]0'!$D$95:$L$97,   '[26]0'!$D$99:$L$104,   '[26]0'!$D$107:$L$108,   '[26]0'!$D$111:$L$112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'[26]0'!$D$8:$H$8,   '[26]0'!$D$86:$H$86</definedName>
    <definedName name="T0?unit?МКВТЧ" localSheetId="0">#REF!</definedName>
    <definedName name="T0?unit?МКВТЧ">#REF!</definedName>
    <definedName name="T0?unit?ПРЦ">'[26]0'!$D$87:$H$88,   '[26]0'!$D$96:$H$97,   '[26]0'!$D$107:$H$108,   '[26]0'!$D$111:$H$112,   '[26]0'!$I$7:$L$112</definedName>
    <definedName name="T0?unit?РУБ.ГКАЛ">'[26]0'!$D$89:$H$89,   '[26]0'!$D$92:$H$92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'[26]0'!$D$14:$H$52,   '[26]0'!$D$54:$H$59,   '[26]0'!$D$63:$H$64,   '[26]0'!$D$68:$H$70,   '[26]0'!$D$72:$H$74,   '[26]0'!$D$77:$H$77,   '[26]0'!$D$79:$H$81,   '[26]0'!$D$90:$H$91,   '[26]0'!$D$99:$H$104,   '[26]0'!$D$78:$H$78</definedName>
    <definedName name="T1?axis?ПРД?БАЗ">'[26]1'!$I$6:$J$23,'[26]1'!$F$6:$G$23</definedName>
    <definedName name="T1?axis?ПРД?ПРЕД">'[26]1'!$K$6:$L$23,'[26]1'!$D$6:$E$23</definedName>
    <definedName name="T1?axis?ПРД?РЕГ" localSheetId="0">#REF!</definedName>
    <definedName name="T1?axis?ПРД?РЕГ">#REF!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   '[26]1'!$D$14:$L$18,   '[26]1'!$D$20:$L$23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P15_T1_Protect,P16_T1_Protect,P17_T1_Protect,'НВВ 2020-2024'!P18_T1_Protect,'НВВ 2020-2024'!P19_T1_Protect</definedName>
    <definedName name="T1_Protect">P15_T1_Protect,P16_T1_Protect,P17_T1_Protect,P18_T1_Protect,P19_T1_Protect</definedName>
    <definedName name="T10?axis?R?ДОГОВОР">'[26]10'!$D$9:$L$11, '[26]10'!$D$15:$L$17, '[26]10'!$D$21:$L$23, '[26]10'!$D$27:$L$29</definedName>
    <definedName name="T10?axis?R?ДОГОВОР?">'[26]10'!$B$9:$B$11, '[26]10'!$B$15:$B$17, '[26]10'!$B$21:$B$23, '[26]10'!$B$27:$B$29</definedName>
    <definedName name="T10?axis?ПРД?БАЗ">'[26]10'!$I$6:$J$31,'[26]10'!$F$6:$G$31</definedName>
    <definedName name="T10?axis?ПРД?ПРЕД">'[26]10'!$K$6:$L$31,'[26]10'!$D$6:$E$31</definedName>
    <definedName name="T10?axis?ПРД?РЕГ" localSheetId="0">#REF!</definedName>
    <definedName name="T10?axis?ПРД?РЕГ">#REF!</definedName>
    <definedName name="T10?axis?ПФ?ПЛАН">'[26]10'!$I$6:$I$31,'[26]10'!$D$6:$D$31,'[26]10'!$K$6:$K$31,'[26]10'!$F$6:$F$31</definedName>
    <definedName name="T10?axis?ПФ?ФАКТ">'[26]10'!$J$6:$J$31,'[26]10'!$E$6:$E$31,'[26]10'!$L$6:$L$31,'[26]10'!$G$6:$G$31</definedName>
    <definedName name="T10?Data">'[26]10'!$D$6:$L$7, '[26]10'!$D$9:$L$11, '[26]10'!$D$13:$L$13, '[26]10'!$D$15:$L$17, '[26]10'!$D$19:$L$19, '[26]10'!$D$21:$L$23, '[26]10'!$D$25:$L$25, '[26]10'!$D$27:$L$29, '[26]10'!$D$31:$L$31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[7]TEHSHEET!#REF!</definedName>
    <definedName name="T10_ET">[8]TEHSHEET!#REF!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'[26]11'!$D$8:$L$11, '[26]11'!$D$15:$L$18, '[26]11'!$D$22:$L$23, '[26]11'!$D$29:$L$32, '[26]11'!$D$36:$L$39, '[26]11'!$D$43:$L$46, '[26]11'!$D$51:$L$54, '[26]11'!$D$58:$L$61, '[26]11'!$D$65:$L$68, '[26]11'!$D$72:$L$82</definedName>
    <definedName name="T11?axis?R?ДОГОВОР?">'[26]11'!$B$72:$B$82, '[26]11'!$B$65:$B$68, '[26]11'!$B$58:$B$61, '[26]11'!$B$51:$B$54, '[26]11'!$B$43:$B$46, '[26]11'!$B$36:$B$39, '[26]11'!$B$29:$B$33, '[26]11'!$B$22:$B$25, '[26]11'!$B$15:$B$18, '[26]11'!$B$8:$B$11</definedName>
    <definedName name="T11?axis?ПРД?БАЗ">'[26]11'!$I$6:$J$84,'[26]11'!$F$6:$G$84</definedName>
    <definedName name="T11?axis?ПРД?ПРЕД">'[26]11'!$K$6:$L$84,'[26]11'!$D$6:$E$84</definedName>
    <definedName name="T11?axis?ПРД?РЕГ" localSheetId="0">'[38]услуги непроизводств.'!#REF!</definedName>
    <definedName name="T11?axis?ПРД?РЕГ">'[38]услуги непроизводств.'!#REF!</definedName>
    <definedName name="T11?axis?ПФ?ПЛАН">'[26]11'!$I$6:$I$84,'[26]11'!$D$6:$D$84,'[26]11'!$K$6:$K$84,'[26]11'!$F$6:$F$84</definedName>
    <definedName name="T11?axis?ПФ?ФАКТ">'[26]11'!$J$6:$J$84,'[26]11'!$E$6:$E$84,'[26]11'!$L$6:$L$84,'[26]11'!$G$6:$G$84</definedName>
    <definedName name="T11?Data">#N/A</definedName>
    <definedName name="T11?Name" localSheetId="0">'[38]услуги непроизводств.'!#REF!</definedName>
    <definedName name="T11?Name">'[38]услуги непроизводств.'!#REF!</definedName>
    <definedName name="T11_Copy1" localSheetId="0">'[38]услуги непроизводств.'!#REF!</definedName>
    <definedName name="T11_Copy1">'[38]услуги непроизводств.'!#REF!</definedName>
    <definedName name="T11_Copy2" localSheetId="0">'[38]услуги непроизводств.'!#REF!</definedName>
    <definedName name="T11_Copy2">'[38]услуги непроизводств.'!#REF!</definedName>
    <definedName name="T11_Copy3" localSheetId="0">'[38]услуги непроизводств.'!#REF!</definedName>
    <definedName name="T11_Copy3">'[38]услуги непроизводств.'!#REF!</definedName>
    <definedName name="T11_Copy4" localSheetId="0">'[38]услуги непроизводств.'!#REF!</definedName>
    <definedName name="T11_Copy4">'[38]услуги непроизводств.'!#REF!</definedName>
    <definedName name="T11_Copy5" localSheetId="0">'[38]услуги непроизводств.'!#REF!</definedName>
    <definedName name="T11_Copy5">'[38]услуги непроизводств.'!#REF!</definedName>
    <definedName name="T11_Copy6" localSheetId="0">'[38]услуги непроизводств.'!#REF!</definedName>
    <definedName name="T11_Copy6">'[38]услуги непроизводств.'!#REF!</definedName>
    <definedName name="T11_Copy7.1" localSheetId="0">'[38]услуги непроизводств.'!#REF!</definedName>
    <definedName name="T11_Copy7.1">'[38]услуги непроизводств.'!#REF!</definedName>
    <definedName name="T11_Copy7.2" localSheetId="0">'[38]услуги непроизводств.'!#REF!</definedName>
    <definedName name="T11_Copy7.2">'[38]услуги непроизводств.'!#REF!</definedName>
    <definedName name="T11_Copy8" localSheetId="0">'[38]услуги непроизводств.'!#REF!</definedName>
    <definedName name="T11_Copy8">'[38]услуги непроизводств.'!#REF!</definedName>
    <definedName name="T11_Copy9" localSheetId="0">'[38]услуги непроизводств.'!#REF!</definedName>
    <definedName name="T11_Copy9">'[38]услуги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'[26]12'!$J$6:$K$20,'[26]12'!$G$6:$H$20</definedName>
    <definedName name="T12?axis?ПРД?ПРЕД">'[26]12'!$L$6:$M$20,'[26]12'!$E$6:$F$20</definedName>
    <definedName name="T12?axis?ПРД?РЕГ" localSheetId="0">#REF!</definedName>
    <definedName name="T12?axis?ПРД?РЕГ">#REF!</definedName>
    <definedName name="T12?axis?ПФ?ПЛАН">'[26]12'!$J$6:$J$20,'[26]12'!$E$6:$E$20,'[26]12'!$L$6:$L$20,'[26]12'!$G$6:$G$20</definedName>
    <definedName name="T12?axis?ПФ?ФАКТ">'[26]12'!$K$6:$K$20,'[26]12'!$F$6:$F$20,'[26]12'!$M$6:$M$20,'[26]12'!$H$6:$H$20</definedName>
    <definedName name="T12?Data">'[26]12'!$E$6:$M$9,  '[26]12'!$E$11:$M$18,  '[26]12'!$E$20:$M$20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'[26]12'!$A$16:$M$16, '[26]12'!$A$14:$M$14, '[26]12'!$A$12:$M$12, '[26]12'!$A$18:$M$18</definedName>
    <definedName name="T12?L2.x">'[26]12'!$A$15:$M$15, '[26]12'!$A$13:$M$13, '[26]12'!$A$11:$M$11, '[26]12'!$A$17:$M$17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'[26]12'!$E$16:$I$16, '[26]12'!$E$14:$I$14, '[26]12'!$E$9:$I$9, '[26]12'!$E$12:$I$12, '[26]12'!$E$18:$I$18, '[26]12'!$E$7:$I$7</definedName>
    <definedName name="T12?unit?ПРЦ" localSheetId="0">#REF!</definedName>
    <definedName name="T12?unit?ПРЦ">#REF!</definedName>
    <definedName name="T12?unit?ТРУБ">'[26]12'!$E$15:$I$15, '[26]12'!$E$13:$I$13, '[26]12'!$E$6:$I$6, '[26]12'!$E$8:$I$8, '[26]12'!$E$11:$I$11, '[26]12'!$E$17:$I$17, '[26]12'!$E$20:$I$20</definedName>
    <definedName name="T12_Copy" localSheetId="0">#REF!</definedName>
    <definedName name="T12_Copy">#REF!</definedName>
    <definedName name="T13?axis?ПРД?БАЗ">'[26]13'!$I$6:$J$16,'[26]13'!$F$6:$G$16</definedName>
    <definedName name="T13?axis?ПРД?ПРЕД">'[26]13'!$K$6:$L$16,'[26]13'!$D$6:$E$16</definedName>
    <definedName name="T13?axis?ПРД?РЕГ" localSheetId="0">#REF!</definedName>
    <definedName name="T13?axis?ПРД?РЕГ">#REF!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'[26]13'!$D$6:$L$7, '[26]13'!$D$8:$L$8, '[26]13'!$D$9:$L$16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'[26]13'!$D$14:$H$14,'[26]13'!$D$11:$H$11</definedName>
    <definedName name="T13?unit?ТГКАЛ" localSheetId="0">#REF!</definedName>
    <definedName name="T13?unit?ТГКАЛ">#REF!</definedName>
    <definedName name="T13?unit?ТМКБ">'[26]13'!$D$13:$H$13,'[26]13'!$D$10:$H$10</definedName>
    <definedName name="T13?unit?ТРУБ">'[26]13'!$D$12:$H$12,'[26]13'!$D$15:$H$16,'[26]13'!$D$8:$H$9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'[26]14'!$J$6:$K$20,'[26]14'!$G$6:$H$20</definedName>
    <definedName name="T14?axis?ПРД?ПРЕД">'[26]14'!$L$6:$M$20,'[26]14'!$E$6:$F$20</definedName>
    <definedName name="T14?axis?ПРД?РЕГ" localSheetId="0">#REF!</definedName>
    <definedName name="T14?axis?ПРД?РЕГ">#REF!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'[26]14'!$E$7:$M$18,  '[26]14'!$E$20:$M$20</definedName>
    <definedName name="T14?item_ext?РОСТ" localSheetId="0">#REF!</definedName>
    <definedName name="T14?item_ext?РОСТ">#REF!</definedName>
    <definedName name="T14?L1">'[26]14'!$A$13:$M$13, '[26]14'!$A$10:$M$10, '[26]14'!$A$7:$M$7, '[26]14'!$A$16:$M$16</definedName>
    <definedName name="T14?L1.1">'[26]14'!$A$14:$M$14, '[26]14'!$A$11:$M$11, '[26]14'!$A$8:$M$8, '[26]14'!$A$17:$M$17</definedName>
    <definedName name="T14?L1.2">'[26]14'!$A$15:$M$15, '[26]14'!$A$12:$M$12, '[26]14'!$A$9:$M$9, '[26]14'!$A$18:$M$18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'[26]14'!$E$15:$I$15, '[26]14'!$E$12:$I$12, '[26]14'!$E$9:$I$9, '[26]14'!$E$18:$I$18, '[26]14'!$J$6:$M$20</definedName>
    <definedName name="T14?unit?ТРУБ">'[26]14'!$E$13:$I$14, '[26]14'!$E$10:$I$11, '[26]14'!$E$7:$I$8, '[26]14'!$E$16:$I$17, '[26]14'!$E$20:$I$20</definedName>
    <definedName name="T14_Copy" localSheetId="0">#REF!</definedName>
    <definedName name="T14_Copy">#REF!</definedName>
    <definedName name="T15?axis?ПРД?БАЗ">'[26]15'!$I$6:$J$11,'[26]15'!$F$6:$G$11</definedName>
    <definedName name="T15?axis?ПРД?ПРЕД">'[26]15'!$K$6:$L$11,'[26]15'!$D$6:$E$11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Columns" localSheetId="0">#REF!</definedName>
    <definedName name="T15?Columns">#REF!</definedName>
    <definedName name="T15?item_ext?РОСТ" localSheetId="0">[38]экология!#REF!</definedName>
    <definedName name="T15?item_ext?РОСТ">[38]экология!#REF!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[38]экология!#REF!</definedName>
    <definedName name="T15?Name">[38]экология!#REF!</definedName>
    <definedName name="T15?Scope" localSheetId="0">#REF!</definedName>
    <definedName name="T15?Scope">#REF!</definedName>
    <definedName name="T15?unit?ПРЦ" localSheetId="0">[38]экология!#REF!</definedName>
    <definedName name="T15?unit?ПРЦ">[38]экология!#REF!</definedName>
    <definedName name="T15?ВРАС" localSheetId="0">#REF!</definedName>
    <definedName name="T15?ВРАС">#REF!</definedName>
    <definedName name="T15_Protect">'[25]15'!$E$25:$I$29,'[25]15'!$E$31:$I$34,'[25]15'!$E$36:$I$40,'[25]15'!$E$44:$I$45,'[25]15'!$E$9:$I$17,'[25]15'!$B$36:$B$40,'[25]15'!$E$19:$I$21</definedName>
    <definedName name="T16?axis?R?ДОГОВОР" localSheetId="0">'[26]16'!$E$40:$M$40,'[26]16'!$E$60:$M$60,'[26]16'!$E$36:$M$36,'[26]16'!$E$32:$M$32,'[26]16'!$E$28:$M$28,'[26]16'!$E$24:$M$24,'[26]16'!$E$68:$M$68,'[26]16'!$E$56:$M$56,'[26]16'!$E$20:$M$20,P1_T16?axis?R?ДОГОВОР</definedName>
    <definedName name="T16?axis?R?ДОГОВОР">'[26]16'!$E$40:$M$40,'[26]16'!$E$60:$M$60,'[26]16'!$E$36:$M$36,'[26]16'!$E$32:$M$32,'[26]16'!$E$28:$M$28,'[26]16'!$E$24:$M$24,'[26]16'!$E$68:$M$68,'[26]16'!$E$56:$M$56,'[26]16'!$E$20:$M$20,P1_T16?axis?R?ДОГОВОР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'[26]16'!$J$6:$K$88,               '[26]16'!$G$6:$H$88</definedName>
    <definedName name="T16?axis?ПРД?ПРЕД">'[26]16'!$L$6:$M$88,               '[26]16'!$E$6:$F$88</definedName>
    <definedName name="T16?axis?ПРД?РЕГ" localSheetId="0">#REF!</definedName>
    <definedName name="T16?axis?ПРД?РЕГ">#REF!</definedName>
    <definedName name="T16?axis?ПФ?ПЛАН">'[26]16'!$J$6:$J$88,               '[26]16'!$E$6:$E$88,               '[26]16'!$L$6:$L$88,               '[26]16'!$G$6:$G$88</definedName>
    <definedName name="T16?axis?ПФ?ФАКТ">'[26]16'!$K$6:$K$88,               '[26]16'!$F$6:$F$88,               '[26]16'!$M$6:$M$88,               '[26]16'!$H$6:$H$88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 localSheetId="0">'[26]16'!$A$38:$M$38,'[26]16'!$A$58:$M$58,'[26]16'!$A$34:$M$34,'[26]16'!$A$30:$M$30,'[26]16'!$A$26:$M$26,'[26]16'!$A$22:$M$22,'[26]16'!$A$66:$M$66,'[26]16'!$A$54:$M$54,'[26]16'!$A$18:$M$18,P1_T16?L1</definedName>
    <definedName name="T16?L1">'[26]16'!$A$38:$M$38,'[26]16'!$A$58:$M$58,'[26]16'!$A$34:$M$34,'[26]16'!$A$30:$M$30,'[26]16'!$A$26:$M$26,'[26]16'!$A$22:$M$22,'[26]16'!$A$66:$M$66,'[26]16'!$A$54:$M$54,'[26]16'!$A$18:$M$18,P1_T16?L1</definedName>
    <definedName name="T16?L1.x" localSheetId="0">'[26]16'!$A$40:$M$40,'[26]16'!$A$60:$M$60,'[26]16'!$A$36:$M$36,'[26]16'!$A$32:$M$32,'[26]16'!$A$28:$M$28,'[26]16'!$A$24:$M$24,'[26]16'!$A$68:$M$68,'[26]16'!$A$56:$M$56,'[26]16'!$A$20:$M$20,P1_T16?L1.x</definedName>
    <definedName name="T16?L1.x">'[26]16'!$A$40:$M$40,'[26]16'!$A$60:$M$60,'[26]16'!$A$36:$M$36,'[26]16'!$A$32:$M$32,'[26]16'!$A$28:$M$28,'[26]16'!$A$24:$M$24,'[26]16'!$A$68:$M$68,'[26]16'!$A$56:$M$56,'[26]16'!$A$20:$M$20,P1_T16?L1.x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0">'[25]16'!$G$44:$K$44,'[25]16'!$G$7:$K$8,P1_T16_Protect</definedName>
    <definedName name="T16_Protect">'[25]16'!$G$44:$K$44,'[25]16'!$G$7:$K$8,P1_T16_Protect</definedName>
    <definedName name="T17.1?axis?C?НП">'[26]17.1'!$E$6:$L$16, '[26]17.1'!$E$18:$L$28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'[26]17.1'!$E$6:$L$16, '[26]17.1'!$N$6:$N$16, '[26]17.1'!$E$18:$L$28, '[26]17.1'!$N$18:$N$28</definedName>
    <definedName name="T17.1?item_ext?ВСЕГО">'[26]17.1'!$N$6:$N$16, '[26]17.1'!$N$18:$N$28</definedName>
    <definedName name="T17.1?L1">'[26]17.1'!$A$6:$N$6, '[26]17.1'!$A$18:$N$18</definedName>
    <definedName name="T17.1?L2">'[26]17.1'!$A$7:$N$7, '[26]17.1'!$A$19:$N$19</definedName>
    <definedName name="T17.1?L3">'[26]17.1'!$A$8:$N$8, '[26]17.1'!$A$20:$N$20</definedName>
    <definedName name="T17.1?L3.1">'[26]17.1'!$A$9:$N$9, '[26]17.1'!$A$21:$N$21</definedName>
    <definedName name="T17.1?L4">'[26]17.1'!$A$10:$N$10, '[26]17.1'!$A$22:$N$22</definedName>
    <definedName name="T17.1?L4.1">'[26]17.1'!$A$11:$N$11, '[26]17.1'!$A$23:$N$23</definedName>
    <definedName name="T17.1?L5">'[26]17.1'!$A$12:$N$12, '[26]17.1'!$A$24:$N$24</definedName>
    <definedName name="T17.1?L5.1">'[26]17.1'!$A$13:$N$13, '[26]17.1'!$A$25:$N$25</definedName>
    <definedName name="T17.1?L6">'[26]17.1'!$A$14:$N$14, '[26]17.1'!$A$26:$N$26</definedName>
    <definedName name="T17.1?L7">'[26]17.1'!$A$15:$N$15, '[26]17.1'!$A$27:$N$27</definedName>
    <definedName name="T17.1?L8">'[26]17.1'!$A$16:$N$16, '[26]17.1'!$A$28:$N$28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'[26]17.1'!$D$9:$N$9, '[26]17.1'!$D$11:$N$11, '[26]17.1'!$D$13:$N$13, '[26]17.1'!$D$21:$N$21, '[26]17.1'!$D$23:$N$23, '[26]17.1'!$D$25:$N$25</definedName>
    <definedName name="T17.1?unit?ТРУБ">'[26]17.1'!$D$8:$N$8, '[26]17.1'!$D$10:$N$10, '[26]17.1'!$D$12:$N$12, '[26]17.1'!$D$14:$N$16, '[26]17.1'!$D$20:$N$20, '[26]17.1'!$D$22:$N$22, '[26]17.1'!$D$24:$N$24, '[26]17.1'!$D$26:$N$28</definedName>
    <definedName name="T17.1?unit?ЧДН">'[26]17.1'!$D$7:$N$7, '[26]17.1'!$D$19:$N$19</definedName>
    <definedName name="T17.1?unit?ЧЕЛ">'[26]17.1'!$D$18:$N$18, '[26]17.1'!$D$6:$N$6</definedName>
    <definedName name="T17.1_Copy" localSheetId="0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?axis?ПРД?БАЗ">'[26]17'!$I$6:$J$13,'[26]17'!$F$6:$G$13</definedName>
    <definedName name="T17?axis?ПРД?ПРЕД">'[26]17'!$K$6:$L$13,'[26]17'!$D$6:$E$13</definedName>
    <definedName name="T17?axis?ПРД?РЕГ" localSheetId="0">#REF!</definedName>
    <definedName name="T17?axis?ПРД?РЕГ">#REF!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'[16]29'!$M$26:$M$33,'[16]29'!$P$26:$P$33,'[16]29'!$G$52:$G$59,'[16]29'!$J$52:$J$59,'[16]29'!$M$52:$M$59,'[16]29'!$P$52:$P$59,'[16]29'!$G$26:$G$33,'[16]29'!$J$26:$J$33</definedName>
    <definedName name="T17?unit?РУБ.ГКАЛ" localSheetId="0">'[16]29'!$O$18:$O$25,P1_T17?unit?РУБ.ГКАЛ,P2_T17?unit?РУБ.ГКАЛ</definedName>
    <definedName name="T17?unit?РУБ.ГКАЛ">'[16]29'!$O$18:$O$25,P1_T17?unit?РУБ.ГКАЛ,P2_T17?unit?РУБ.ГКАЛ</definedName>
    <definedName name="T17?unit?ТГКАЛ" localSheetId="0">'[16]29'!$P$18:$P$25,P1_T17?unit?ТГКАЛ,P2_T17?unit?ТГКАЛ</definedName>
    <definedName name="T17?unit?ТГКАЛ">'[16]29'!$P$18:$P$25,P1_T17?unit?ТГКАЛ,P2_T17?unit?ТГКАЛ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'[16]29'!$L$26:$L$33,'[16]29'!$O$26:$O$33,'[16]29'!$F$52:$F$59,'[16]29'!$I$52:$I$59,'[16]29'!$L$52:$L$59,'[16]29'!$O$52:$O$59,'[16]29'!$F$26:$F$33,'[16]29'!$I$26:$I$33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'[25]21.3'!$E$66:$I$69,'[25]21.3'!$E$10:$I$10,P1_T17_Protect</definedName>
    <definedName name="T17_Protect">'[25]21.3'!$E$66:$I$69,'[25]21.3'!$E$10:$I$10,P1_T17_Protect</definedName>
    <definedName name="T17_Protection" localSheetId="0">P2_T17_Protection,P3_T17_Protection,P4_T17_Protection,P5_T17_Protection,'НВВ 2020-2024'!P6_T17_Protection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'[25]18.2'!#REF!,'[25]18.2'!#REF!</definedName>
    <definedName name="T18.2?item_ext?СБЫТ">'[25]18.2'!#REF!,'[25]18.2'!#REF!</definedName>
    <definedName name="T18.2?ВРАС">'[25]18.2'!$B$34:$B$38,'[25]18.2'!$B$28:$B$30</definedName>
    <definedName name="T18.2_Protect" localSheetId="0">'[25]18.2'!$F$58:$J$59,'[25]18.2'!$F$62:$J$62,'[25]18.2'!$F$64:$J$67,'[25]18.2'!$F$6:$J$8,P1_T18.2_Protect</definedName>
    <definedName name="T18.2_Protect">'[25]18.2'!$F$58:$J$59,'[25]18.2'!$F$62:$J$62,'[25]18.2'!$F$64:$J$67,'[25]18.2'!$F$6:$J$8,P1_T18.2_Protect</definedName>
    <definedName name="T18?axis?R?ДОГОВОР">'[26]18'!$D$14:$L$16,'[26]18'!$D$20:$L$22,'[26]18'!$D$26:$L$28,'[26]18'!$D$32:$L$34,'[26]18'!$D$38:$L$40,'[26]18'!$D$8:$L$10</definedName>
    <definedName name="T18?axis?R?ДОГОВОР?">'[26]18'!$B$14:$B$16,'[26]18'!$B$20:$B$22,'[26]18'!$B$26:$B$28,'[26]18'!$B$32:$B$34,'[26]18'!$B$38:$B$40,'[26]18'!$B$8:$B$10</definedName>
    <definedName name="T18?axis?ПРД?БАЗ">'[26]18'!$I$6:$J$42,'[26]18'!$F$6:$G$42</definedName>
    <definedName name="T18?axis?ПРД?ПРЕД">'[26]18'!$K$6:$L$42,'[26]18'!$D$6:$E$42</definedName>
    <definedName name="T18?axis?ПФ?ПЛАН">'[26]18'!$I$6:$I$42,'[26]18'!$D$6:$D$42,'[26]18'!$K$6:$K$42,'[26]18'!$F$6:$F$42</definedName>
    <definedName name="T18?axis?ПФ?ФАКТ">'[26]18'!$J$6:$J$42,'[26]18'!$E$6:$E$42,'[26]18'!$L$6:$L$42,'[26]18'!$G$6:$G$42</definedName>
    <definedName name="T18_Copy1" localSheetId="0">[38]страховые!#REF!</definedName>
    <definedName name="T18_Copy1">[38]страховые!#REF!</definedName>
    <definedName name="T18_Copy2" localSheetId="0">[38]страховые!#REF!</definedName>
    <definedName name="T18_Copy2">[38]страховые!#REF!</definedName>
    <definedName name="T18_Copy3" localSheetId="0">[38]страховые!#REF!</definedName>
    <definedName name="T18_Copy3">[38]страховые!#REF!</definedName>
    <definedName name="T18_Copy4" localSheetId="0">[38]страховые!#REF!</definedName>
    <definedName name="T18_Copy4">[38]страховые!#REF!</definedName>
    <definedName name="T18_Copy5" localSheetId="0">[38]страховые!#REF!</definedName>
    <definedName name="T18_Copy5">[38]страховые!#REF!</definedName>
    <definedName name="T18_Copy6" localSheetId="0">[38]страховые!#REF!</definedName>
    <definedName name="T18_Copy6">[38]страховые!#REF!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[38]НИОКР!#REF!</definedName>
    <definedName name="T19?axis?R?ВРАС?">[38]НИОКР!#REF!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'[16]19'!$J$8:$M$16,'[16]19'!$C$8:$H$16</definedName>
    <definedName name="T19?item_ext?РОСТ" localSheetId="0">[38]НИОКР!#REF!</definedName>
    <definedName name="T19?item_ext?РОСТ">[38]НИОКР!#REF!</definedName>
    <definedName name="T19?L1">'[26]19'!$A$16:$M$16, '[26]19'!$A$11:$M$11, '[26]19'!$A$6:$M$6, '[26]19'!$A$20:$M$20, '[26]19'!$A$24:$M$24</definedName>
    <definedName name="T19?L1.x">'[26]19'!$A$18:$M$18, '[26]19'!$A$13:$M$14, '[26]19'!$A$8:$M$9, '[26]19'!$A$22:$M$22, '[26]19'!$A$26:$M$27</definedName>
    <definedName name="T19?Name" localSheetId="0">[38]НИОКР!#REF!</definedName>
    <definedName name="T19?Name">[38]НИОКР!#REF!</definedName>
    <definedName name="T19?unit?ПРЦ" localSheetId="0">[38]НИОКР!#REF!</definedName>
    <definedName name="T19?unit?ПРЦ">[38]НИОКР!#REF!</definedName>
    <definedName name="T19_Copy" localSheetId="0">[38]НИОКР!#REF!</definedName>
    <definedName name="T19_Copy">[38]НИОКР!#REF!</definedName>
    <definedName name="T19_Copy2" localSheetId="0">[38]НИОКР!#REF!</definedName>
    <definedName name="T19_Copy2">[38]НИОКР!#REF!</definedName>
    <definedName name="T19_Protection">'[16]19'!$E$13:$H$13,'[16]19'!$E$15:$H$15,'[16]19'!$J$8:$M$11,'[16]19'!$J$13:$M$13,'[16]19'!$J$15:$M$15,'[16]19'!$E$4:$H$4,'[16]19'!$J$4:$M$4,'[16]19'!$E$8:$H$11</definedName>
    <definedName name="T2.1?Data">#N/A</definedName>
    <definedName name="T2.1?Protection" localSheetId="0">'НВВ 2020-2024'!P6_T2.1?Protection</definedName>
    <definedName name="T2.1?Protection">P6_T2.1?Protection</definedName>
    <definedName name="T2.3_Protect">'[25]2.3'!$F$30:$G$34,'[25]2.3'!$H$24:$K$28</definedName>
    <definedName name="T2?axis?ПРД?БАЗ">'[26]2'!$I$6:$J$19,'[26]2'!$F$6:$G$19</definedName>
    <definedName name="T2?axis?ПРД?ПРЕД">'[26]2'!$K$6:$L$19,'[26]2'!$D$6:$E$19</definedName>
    <definedName name="T2?axis?ПРД?РЕГ" localSheetId="0">#REF!</definedName>
    <definedName name="T2?axis?ПРД?РЕГ">#REF!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ВТЧ">'[26]2'!$D$6:$H$8,   '[26]2'!$D$10:$H$10,   '[26]2'!$D$12:$H$13,   '[26]2'!$D$15:$H$15</definedName>
    <definedName name="T2?unit?ПРЦ">'[26]2'!$D$9:$H$9,   '[26]2'!$D$14:$H$14,   '[26]2'!$I$6:$L$19,   '[26]2'!$D$18:$H$18</definedName>
    <definedName name="T2?unit?ТГКАЛ">'[26]2'!$D$16:$H$17,   '[26]2'!$D$19:$H$19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0?axis?R?ДОГОВОР">'[26]20'!$G$7:$O$26,       '[26]20'!$G$28:$O$41</definedName>
    <definedName name="T20?axis?R?ДОГОВОР?">'[26]20'!$D$7:$D$26,       '[26]20'!$D$28:$D$41</definedName>
    <definedName name="T20?axis?ПРД?БАЗ">'[26]20'!$L$6:$M$42,  '[26]20'!$I$6:$J$42</definedName>
    <definedName name="T20?axis?ПРД?ПРЕД">'[26]20'!$N$6:$O$41,  '[26]20'!$G$6:$H$42</definedName>
    <definedName name="T20?axis?ПФ?ПЛАН">'[26]20'!$L$6:$L$42,  '[26]20'!$G$6:$G$42,  '[26]20'!$N$6:$N$42,  '[26]20'!$I$6:$I$42</definedName>
    <definedName name="T20?axis?ПФ?ФАКТ">'[26]20'!$M$6:$M$42,  '[26]20'!$H$6:$H$42,  '[26]20'!$O$6:$O$42,  '[26]20'!$J$6:$J$42</definedName>
    <definedName name="T20?Data">'[26]20'!$G$6:$O$6,       '[26]20'!$G$8:$O$25,       '[26]20'!$G$27:$O$27,       '[26]20'!$G$29:$O$40,       '[26]20'!$G$42:$O$42</definedName>
    <definedName name="T20?item_ext?РОСТ" localSheetId="0">[38]аренда!#REF!</definedName>
    <definedName name="T20?item_ext?РОСТ">[38]аренда!#REF!</definedName>
    <definedName name="T20?L1.1">'[26]20'!$A$20:$O$20,'[26]20'!$A$17:$O$17,'[26]20'!$A$8:$O$8,'[26]20'!$A$11:$O$11,'[26]20'!$A$14:$O$14,'[26]20'!$A$23:$O$23</definedName>
    <definedName name="T20?L1.2">'[26]20'!$A$21:$O$21,'[26]20'!$A$18:$O$18,'[26]20'!$A$9:$O$9,'[26]20'!$A$12:$O$12,'[26]20'!$A$15:$O$15,'[26]20'!$A$24:$O$24</definedName>
    <definedName name="T20?L1.3">'[26]20'!$A$22:$O$22,'[26]20'!$A$19:$O$19,'[26]20'!$A$10:$O$10,'[26]20'!$A$13:$O$13,'[26]20'!$A$16:$O$16,'[26]20'!$A$25:$O$25</definedName>
    <definedName name="T20?L2.1">'[26]20'!$A$29:$O$29,   '[26]20'!$A$32:$O$32,   '[26]20'!$A$35:$O$35,   '[26]20'!$A$38:$O$38</definedName>
    <definedName name="T20?L2.2">'[26]20'!$A$30:$O$30,   '[26]20'!$A$33:$O$33,   '[26]20'!$A$36:$O$36,   '[26]20'!$A$39:$O$39</definedName>
    <definedName name="T20?L2.3">'[26]20'!$A$31:$O$31,   '[26]20'!$A$34:$O$34,   '[26]20'!$A$37:$O$37,   '[26]20'!$A$40:$O$40</definedName>
    <definedName name="T20?Name" localSheetId="0">[38]аренда!#REF!</definedName>
    <definedName name="T20?Name">[38]аренда!#REF!</definedName>
    <definedName name="T20?unit?МКВТЧ">'[16]20'!$C$13:$M$13,'[16]20'!$C$15:$M$19,'[16]20'!$C$8:$M$11</definedName>
    <definedName name="T20?unit?ПРЦ" localSheetId="0">[38]аренда!#REF!</definedName>
    <definedName name="T20?unit?ПРЦ">[38]аренда!#REF!</definedName>
    <definedName name="T20_Copy1" localSheetId="0">[38]аренда!#REF!</definedName>
    <definedName name="T20_Copy1">[38]аренда!#REF!</definedName>
    <definedName name="T20_Copy2" localSheetId="0">[38]аренда!#REF!</definedName>
    <definedName name="T20_Copy2">[38]аренда!#REF!</definedName>
    <definedName name="T20_Protect">'[25]20'!$E$13:$I$20,'[25]20'!$E$9:$I$10</definedName>
    <definedName name="T20_Protection" localSheetId="0">'[16]20'!$E$8:$H$11,P1_T20_Protection</definedName>
    <definedName name="T20_Protection">'[16]20'!$E$8:$H$11,P1_T20_Protection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'[25]21.3'!#REF!,'[25]21.3'!#REF!</definedName>
    <definedName name="T21.3?item_ext?СБЫТ">'[25]21.3'!#REF!,'[25]21.3'!#REF!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'[25]21.3'!$B$28:$B$42,'[25]21.3'!$B$60:$B$62</definedName>
    <definedName name="T21.3_Protect">'[25]21.3'!$E$19:$I$22,'[25]21.3'!$E$24:$I$25,'[25]21.3'!$B$28:$I$42,'[25]21.3'!$E$44:$I$44,'[25]21.3'!$E$47:$I$57,'[25]21.3'!$B$60:$I$62,'[25]21.3'!$E$13:$I$17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'[16]21'!$D$14:$S$16,'[16]21'!$D$26:$S$28,'[16]21'!$D$20:$S$22</definedName>
    <definedName name="T21?axis?R?ПЭ?">'[16]21'!$B$14:$B$16,'[16]21'!$B$26:$B$28,'[16]21'!$B$20:$B$22</definedName>
    <definedName name="T21?axis?ПРД?БАЗ">'[26]21'!$I$6:$J$18,'[26]21'!$F$6:$G$18</definedName>
    <definedName name="T21?axis?ПРД?ПРЕД">'[26]21'!$K$6:$L$18,'[26]21'!$D$6:$E$18</definedName>
    <definedName name="T21?axis?ПРД?РЕГ" localSheetId="0">#REF!</definedName>
    <definedName name="T21?axis?ПРД?РЕГ">#REF!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'[26]21'!$D$6:$L$9, '[26]21'!$D$11:$L$14, '[26]21'!$D$16:$L$18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P2_T21_Protection,'НВВ 2020-2024'!P3_T21_Protection</definedName>
    <definedName name="T21_Protection">P2_T21_Protection,P3_T21_Protection</definedName>
    <definedName name="T22?axis?R?ДОГОВОР">'[26]22'!$E$8:$M$9,'[26]22'!$E$13:$M$14,'[26]22'!$E$22:$M$23,'[26]22'!$E$18:$M$18</definedName>
    <definedName name="T22?axis?R?ДОГОВОР?">'[26]22'!$A$8:$A$9,'[26]22'!$A$13:$A$14,'[26]22'!$A$22:$A$23,'[26]22'!$A$18</definedName>
    <definedName name="T22?axis?ПРД?БАЗ">'[26]22'!$J$6:$K$26, '[26]22'!$G$6:$H$26</definedName>
    <definedName name="T22?axis?ПРД?ПРЕД">'[26]22'!$L$6:$M$26, '[26]22'!$E$6:$F$26</definedName>
    <definedName name="T22?axis?ПФ?ПЛАН">'[26]22'!$J$6:$J$26,'[26]22'!$E$6:$E$26,'[26]22'!$L$6:$L$26,'[26]22'!$G$6:$G$26</definedName>
    <definedName name="T22?axis?ПФ?ФАКТ">'[26]22'!$K$6:$K$26,'[26]22'!$F$6:$F$26,'[26]22'!$M$6:$M$26,'[26]22'!$H$6:$H$26</definedName>
    <definedName name="T22?item_ext?ВСЕГО">'[16]22'!$E$8:$F$31,'[16]22'!$I$8:$J$31</definedName>
    <definedName name="T22?item_ext?РОСТ" localSheetId="0">'[38]другие затраты с-ст'!#REF!</definedName>
    <definedName name="T22?item_ext?РОСТ">'[38]другие затраты с-ст'!#REF!</definedName>
    <definedName name="T22?item_ext?ЭС">'[16]22'!$K$8:$L$31,'[16]22'!$G$8:$H$31</definedName>
    <definedName name="T22?L1" xml:space="preserve"> '[26]22'!$A$11:$M$11,    '[26]22'!$A$6:$M$6,    '[26]22'!$A$16:$M$16,    '[26]22'!$A$20:$M$20</definedName>
    <definedName name="T22?L1.x">'[26]22'!$A$13:$M$14, '[26]22'!$A$8:$M$9, '[26]22'!$A$18:$M$18, '[26]22'!$A$22:$M$23</definedName>
    <definedName name="T22?L2" localSheetId="0">'[38]другие затраты с-ст'!#REF!</definedName>
    <definedName name="T22?L2">'[38]другие затраты с-ст'!#REF!</definedName>
    <definedName name="T22?Name" localSheetId="0">'[38]другие затраты с-ст'!#REF!</definedName>
    <definedName name="T22?Name">'[38]другие затраты с-ст'!#REF!</definedName>
    <definedName name="T22?unit?ГКАЛ.Ч">'[16]22'!$G$8:$G$31,'[16]22'!$I$8:$I$31,'[16]22'!$K$8:$K$31,'[16]22'!$E$8:$E$31</definedName>
    <definedName name="T22?unit?ПРЦ" localSheetId="0">'[38]другие затраты с-ст'!#REF!</definedName>
    <definedName name="T22?unit?ПРЦ">'[38]другие затраты с-ст'!#REF!</definedName>
    <definedName name="T22?unit?ТГКАЛ">'[16]22'!$H$8:$H$31,'[16]22'!$J$8:$J$31,'[16]22'!$L$8:$L$31,'[16]22'!$F$8:$F$31</definedName>
    <definedName name="T22_Copy" localSheetId="0">'[38]другие затраты с-ст'!#REF!</definedName>
    <definedName name="T22_Copy">'[38]другие затраты с-ст'!#REF!</definedName>
    <definedName name="T22_Copy2" localSheetId="0">'[38]другие затраты с-ст'!#REF!</definedName>
    <definedName name="T22_Copy2">'[38]другие затраты с-ст'!#REF!</definedName>
    <definedName name="T22_Protection">'[16]22'!$E$19:$L$23,'[16]22'!$E$25:$L$25,'[16]22'!$E$27:$L$31,'[16]22'!$E$17:$L$17</definedName>
    <definedName name="T23?axis?R?ВТОП">'[16]23'!$E$8:$P$30,'[16]23'!$E$36:$P$58</definedName>
    <definedName name="T23?axis?R?ВТОП?">'[16]23'!$C$8:$C$30,'[16]23'!$C$36:$C$58</definedName>
    <definedName name="T23?axis?R?ПЭ">'[16]23'!$E$8:$P$30,'[16]23'!$E$36:$P$58</definedName>
    <definedName name="T23?axis?R?ПЭ?">'[16]23'!$B$8:$B$30,'[16]23'!$B$36:$B$58</definedName>
    <definedName name="T23?axis?R?СЦТ">'[16]23'!$E$32:$P$34,'[16]23'!$E$60:$P$62</definedName>
    <definedName name="T23?axis?R?СЦТ?">'[16]23'!$A$60:$A$62,'[16]23'!$A$32:$A$34</definedName>
    <definedName name="T23?axis?ПРД?БАЗ">'[26]23'!$I$6:$J$13,'[26]23'!$F$6:$G$13</definedName>
    <definedName name="T23?axis?ПРД?ПРЕД">'[26]23'!$K$6:$L$13,'[26]23'!$D$6:$E$13</definedName>
    <definedName name="T23?axis?ПРД?РЕГ" localSheetId="0">'[38]налоги в с-ст'!#REF!</definedName>
    <definedName name="T23?axis?ПРД?РЕГ">'[38]налоги в с-ст'!#REF!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'[26]23'!$D$9:$L$9,'[26]23'!$D$11:$L$13,'[26]23'!$D$6:$L$7</definedName>
    <definedName name="T23?item_ext?ВСЕГО">'[16]23'!$A$55:$P$58,'[16]23'!$A$27:$P$30</definedName>
    <definedName name="T23?item_ext?ИТОГО">'[16]23'!$A$59:$P$59,'[16]23'!$A$31:$P$31</definedName>
    <definedName name="T23?item_ext?РОСТ" localSheetId="0">'[38]налоги в с-ст'!#REF!</definedName>
    <definedName name="T23?item_ext?РОСТ">'[38]налоги в с-ст'!#REF!</definedName>
    <definedName name="T23?item_ext?СЦТ">'[16]23'!$A$60:$P$62,'[16]23'!$A$32:$P$34</definedName>
    <definedName name="T23?L1" localSheetId="0">'[38]налоги в с-ст'!#REF!</definedName>
    <definedName name="T23?L1">'[38]налоги в с-ст'!#REF!</definedName>
    <definedName name="T23?L1.1" localSheetId="0">'[38]налоги в с-ст'!#REF!</definedName>
    <definedName name="T23?L1.1">'[38]налоги в с-ст'!#REF!</definedName>
    <definedName name="T23?L1.2" localSheetId="0">'[38]налоги в с-ст'!#REF!</definedName>
    <definedName name="T23?L1.2">'[38]налоги в с-ст'!#REF!</definedName>
    <definedName name="T23?L2" localSheetId="0">'[38]налоги в с-ст'!#REF!</definedName>
    <definedName name="T23?L2">'[38]налоги в с-ст'!#REF!</definedName>
    <definedName name="T23?L3" localSheetId="0">'[38]налоги в с-ст'!#REF!</definedName>
    <definedName name="T23?L3">'[38]налоги в с-ст'!#REF!</definedName>
    <definedName name="T23?L4" localSheetId="0">'[38]налоги в с-ст'!#REF!</definedName>
    <definedName name="T23?L4">'[38]налоги в с-ст'!#REF!</definedName>
    <definedName name="T23?Name" localSheetId="0">'[38]налоги в с-ст'!#REF!</definedName>
    <definedName name="T23?Name">'[38]налоги в с-ст'!#REF!</definedName>
    <definedName name="T23?Table" localSheetId="0">'[38]налоги в с-ст'!#REF!</definedName>
    <definedName name="T23?Table">'[38]налоги в с-ст'!#REF!</definedName>
    <definedName name="T23?Title" localSheetId="0">'[38]налоги в с-ст'!#REF!</definedName>
    <definedName name="T23?Title">'[38]налоги в с-ст'!#REF!</definedName>
    <definedName name="T23?unit?ПРЦ">'[26]23'!$D$12:$H$12,'[26]23'!$I$6:$L$13</definedName>
    <definedName name="T23?unit?ТРУБ">'[26]23'!$D$9:$H$9,'[26]23'!$D$11:$H$11,'[26]23'!$D$13:$H$13,'[26]23'!$D$6:$H$7</definedName>
    <definedName name="T23_Protection" localSheetId="0">'[16]23'!$A$60:$A$62,'[16]23'!$F$60:$J$62,'[16]23'!$O$60:$P$62,'[16]23'!$A$9:$A$25,P1_T23_Protection</definedName>
    <definedName name="T23_Protection">'[16]23'!$A$60:$A$62,'[16]23'!$F$60:$J$62,'[16]23'!$O$60:$P$62,'[16]23'!$A$9:$A$25,P1_T23_Protection</definedName>
    <definedName name="T24.1?Data">'[26]24.1'!$E$6:$J$21, '[26]24.1'!$E$23, '[26]24.1'!$H$23:$J$23, '[26]24.1'!$E$28:$J$42, '[26]24.1'!$E$44, '[26]24.1'!$H$44:$J$44</definedName>
    <definedName name="T24.1?unit?ТРУБ">'[26]24.1'!$E$5:$E$44, '[26]24.1'!$J$5:$J$44</definedName>
    <definedName name="T24.1_Copy1" localSheetId="0">'[38]% за кредит'!#REF!</definedName>
    <definedName name="T24.1_Copy1">'[38]% за кредит'!#REF!</definedName>
    <definedName name="T24.1_Copy2" localSheetId="0">'[38]% за кредит'!#REF!</definedName>
    <definedName name="T24.1_Copy2">'[38]% за кредит'!#REF!</definedName>
    <definedName name="T24?axis?R?ДОГОВОР">'[26]24'!$D$27:$L$37,'[26]24'!$D$8:$L$18</definedName>
    <definedName name="T24?axis?R?ДОГОВОР?">'[26]24'!$B$27:$B$37,'[26]24'!$B$8:$B$18</definedName>
    <definedName name="T24?axis?ПРД?БАЗ">'[26]24'!$I$6:$J$39,'[26]24'!$F$6:$G$39</definedName>
    <definedName name="T24?axis?ПРД?ПРЕД">'[26]24'!$K$6:$L$39,'[26]24'!$D$6:$E$39</definedName>
    <definedName name="T24?axis?ПРД?РЕГ" localSheetId="0">#REF!</definedName>
    <definedName name="T24?axis?ПРД?РЕГ">#REF!</definedName>
    <definedName name="T24?axis?ПФ?ПЛАН">'[26]24'!$I$6:$I$39,'[26]24'!$D$6:$D$39,'[26]24'!$K$6:$K$39,'[26]24'!$F$6:$F$38</definedName>
    <definedName name="T24?axis?ПФ?ФАКТ">'[26]24'!$J$6:$J$39,'[26]24'!$E$6:$E$39,'[26]24'!$L$6:$L$39,'[26]24'!$G$6:$G$39</definedName>
    <definedName name="T24?Data">'[26]24'!$D$6:$L$6, '[26]24'!$D$8:$L$18, '[26]24'!$D$20:$L$25, '[26]24'!$D$27:$L$37, '[26]24'!$D$39:$L$39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'[26]24'!$D$22:$H$22, '[26]24'!$I$6:$L$6, '[26]24'!$I$8:$L$18, '[26]24'!$I$20:$L$25, '[26]24'!$I$27:$L$37, '[26]24'!$I$39:$L$39</definedName>
    <definedName name="T24?unit?ТРУБ">'[26]24'!$D$6:$H$6, '[26]24'!$D$8:$H$18, '[26]24'!$D$20:$H$21, '[26]24'!$D$23:$H$25, '[26]24'!$D$27:$H$37, '[26]24'!$D$39:$H$39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'[16]24'!$E$24:$H$37,'[16]24'!$B$35:$B$37,'[16]24'!$E$41:$H$42,'[16]24'!$J$8:$M$21,'[16]24'!$J$24:$M$37,'[16]24'!$J$41:$M$42,'[16]24'!$E$8:$H$21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'[26]25'!$G$19:$O$20, '[26]25'!$G$9:$O$10, '[26]25'!$G$14:$O$15, '[26]25'!$G$24:$O$24, '[26]25'!$G$29:$O$34, '[26]25'!$G$38:$O$40</definedName>
    <definedName name="T25?axis?R?ДОГОВОР?">'[26]25'!$E$19:$E$20, '[26]25'!$E$9:$E$10, '[26]25'!$E$14:$E$15, '[26]25'!$E$24, '[26]25'!$E$29:$E$34, '[26]25'!$E$38:$E$40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'[26]25'!$I$7:$I$51,         '[26]25'!$L$7:$L$51</definedName>
    <definedName name="T25?axis?ПФ?ФАКТ">'[26]25'!$J$7:$J$51,         '[26]25'!$M$7:$M$51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'[26]25'!$A$17:$O$17,  '[26]25'!$A$7:$O$7,  '[26]25'!$A$12:$O$12,  '[26]25'!$A$22:$O$22,  '[26]25'!$A$26:$O$26,  '[26]25'!$A$36:$O$36</definedName>
    <definedName name="T25?L1.1">'[26]25'!$A$19:$O$20, '[26]25'!$A$31:$O$31, '[26]25'!$A$9:$O$10, '[26]25'!$A$14:$O$15, '[26]25'!$A$24:$O$24, '[26]25'!$A$29:$O$29, '[26]25'!$A$33:$O$33, '[26]25'!$A$38:$O$40</definedName>
    <definedName name="T25?L1.2" localSheetId="0">#REF!</definedName>
    <definedName name="T25?L1.2">#REF!</definedName>
    <definedName name="T25?L1.2.1" xml:space="preserve"> '[26]25'!$A$32:$O$32,     '[26]25'!$A$30:$O$30,     '[26]25'!$A$34:$O$34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'[26]25'!$G$32:$K$32,     '[26]25'!$G$27:$K$27,     '[26]25'!$G$30:$K$30,     '[26]25'!$G$34:$K$34</definedName>
    <definedName name="T25?unit?ПРЦ" localSheetId="0">#REF!</definedName>
    <definedName name="T25?unit?ПРЦ">#REF!</definedName>
    <definedName name="T25?unit?ТРУБ" xml:space="preserve"> '[26]25'!$G$31:$K$31,     '[26]25'!$G$6:$K$26,     '[26]25'!$G$29:$K$29,     '[26]25'!$G$33:$K$33,     '[26]25'!$G$36:$K$51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6?axis?R?ВРАС">'[16]26'!$C$34:$N$36,'[16]26'!$C$22:$N$24</definedName>
    <definedName name="T26?axis?R?ВРАС?">'[16]26'!$B$34:$B$36,'[16]26'!$B$22:$B$24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'[26]26'!$D$6:$L$8, '[26]26'!$D$10:$L$20</definedName>
    <definedName name="T26?item_ext?РОСТ" localSheetId="0">'[38]поощрение (ДВ)'!#REF!</definedName>
    <definedName name="T26?item_ext?РОСТ">'[38]поощрение (ДВ)'!#REF!</definedName>
    <definedName name="T26?L1">'[16]26'!$F$8:$N$8,'[16]26'!$C$8:$D$8</definedName>
    <definedName name="T26?L1.1">'[16]26'!$F$10:$N$10,'[16]26'!$C$10:$D$10</definedName>
    <definedName name="T26?L2">'[16]26'!$F$11:$N$11,'[16]26'!$C$11:$D$11</definedName>
    <definedName name="T26?L2.1">'[16]26'!$F$13:$N$13,'[16]26'!$C$13:$D$13</definedName>
    <definedName name="T26?L2.7" localSheetId="0">'[38]поощрение (ДВ)'!#REF!</definedName>
    <definedName name="T26?L2.7">'[38]поощрение (ДВ)'!#REF!</definedName>
    <definedName name="T26?L2.8" localSheetId="0">'[38]поощрение (ДВ)'!#REF!</definedName>
    <definedName name="T26?L2.8">'[38]поощрение (ДВ)'!#REF!</definedName>
    <definedName name="T26?L3" localSheetId="0">'[38]поощрение (ДВ)'!#REF!</definedName>
    <definedName name="T26?L3">'[38]поощрение (ДВ)'!#REF!</definedName>
    <definedName name="T26?L4">'[16]26'!$F$15:$N$15,'[16]26'!$C$15:$D$15</definedName>
    <definedName name="T26?L5">'[16]26'!$F$16:$N$16,'[16]26'!$C$16:$D$16</definedName>
    <definedName name="T26?L5.1">'[16]26'!$F$18:$N$18,'[16]26'!$C$18:$D$18</definedName>
    <definedName name="T26?L5.2">'[16]26'!$F$19:$N$19,'[16]26'!$C$19:$D$19</definedName>
    <definedName name="T26?L5.3">'[16]26'!$F$20:$N$20,'[16]26'!$C$20:$D$20</definedName>
    <definedName name="T26?L5.3.x">'[16]26'!$F$22:$N$24,'[16]26'!$C$22:$D$24</definedName>
    <definedName name="T26?L6">'[16]26'!$F$26:$N$26,'[16]26'!$C$26:$D$26</definedName>
    <definedName name="T26?L7">'[16]26'!$F$27:$N$27,'[16]26'!$C$27:$D$27</definedName>
    <definedName name="T26?L7.1">'[16]26'!$F$29:$N$29,'[16]26'!$C$29:$D$29</definedName>
    <definedName name="T26?L7.2">'[16]26'!$F$30:$N$30,'[16]26'!$C$30:$D$30</definedName>
    <definedName name="T26?L7.3">'[16]26'!$F$31:$N$31,'[16]26'!$C$31:$D$31</definedName>
    <definedName name="T26?L7.4">'[16]26'!$F$32:$N$32,'[16]26'!$C$32:$D$32</definedName>
    <definedName name="T26?L7.4.x">'[16]26'!$F$34:$N$36,'[16]26'!$C$34:$D$36</definedName>
    <definedName name="T26?L8">'[16]26'!$F$38:$N$38,'[16]26'!$C$38:$D$38</definedName>
    <definedName name="T26?Name" localSheetId="0">'[38]поощрение (ДВ)'!#REF!</definedName>
    <definedName name="T26?Name">'[38]поощрение (ДВ)'!#REF!</definedName>
    <definedName name="T26?unit?ПРЦ" localSheetId="0">'[38]поощрение (ДВ)'!#REF!</definedName>
    <definedName name="T26?unit?ПРЦ">'[38]поощрение (ДВ)'!#REF!</definedName>
    <definedName name="T26_Protection" localSheetId="0">'[16]26'!$K$34:$N$36,'[16]26'!$B$22:$B$24,P1_T26_Protection,P2_T26_Protection</definedName>
    <definedName name="T26_Protection">'[16]26'!$K$34:$N$36,'[16]26'!$B$22:$B$24,P1_T26_Protection,P2_T26_Protection</definedName>
    <definedName name="T27?axis?R?ВРАС">'[16]27'!$C$34:$S$36,'[16]27'!$C$22:$S$24</definedName>
    <definedName name="T27?axis?R?ВРАС?">'[16]27'!$B$34:$B$36,'[16]27'!$B$22:$B$24</definedName>
    <definedName name="T27?axis?ПРД?БАЗ">'[26]27'!$I$6:$J$11,'[26]27'!$F$6:$G$11</definedName>
    <definedName name="T27?axis?ПРД?ПРЕД">'[26]27'!$K$6:$L$11,'[26]27'!$D$6:$E$11</definedName>
    <definedName name="T27?axis?ПРД?РЕГ" localSheetId="0">#REF!</definedName>
    <definedName name="T27?axis?ПРД?РЕГ">#REF!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'[16]27'!$F$10:$S$10,'[16]27'!$C$10:$D$10</definedName>
    <definedName name="T27?L2" localSheetId="0">#REF!</definedName>
    <definedName name="T27?L2">#REF!</definedName>
    <definedName name="T27?L2.1">'[16]27'!$F$13:$S$13,'[16]27'!$C$13:$D$13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'[16]27'!$F$20:$S$20,'[16]27'!$C$20:$D$20</definedName>
    <definedName name="T27?L5.3.x">'[16]27'!$F$22:$S$24,'[16]27'!$C$22:$D$24</definedName>
    <definedName name="T27?L6" localSheetId="0">#REF!</definedName>
    <definedName name="T27?L6">#REF!</definedName>
    <definedName name="T27?L7">'[16]27'!$F$27:$S$27,'[16]27'!$C$27:$D$27</definedName>
    <definedName name="T27?L7.1">'[16]27'!$F$29:$S$29,'[16]27'!$C$29:$D$29</definedName>
    <definedName name="T27?L7.2">'[16]27'!$F$30:$S$30,'[16]27'!$C$30:$D$30</definedName>
    <definedName name="T27?L7.3">'[16]27'!$F$31:$S$31,'[16]27'!$C$31:$D$31</definedName>
    <definedName name="T27?L7.4">'[16]27'!$F$32:$S$32,'[16]27'!$C$32:$D$32</definedName>
    <definedName name="T27?L7.4.x">'[16]27'!$F$34:$S$36,'[16]27'!$C$34:$D$36</definedName>
    <definedName name="T27?L8">'[16]27'!$F$38:$S$38,'[16]27'!$C$38:$D$38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'[26]27'!$D$7:$H$7, '[26]27'!$I$6:$L$11</definedName>
    <definedName name="T27?unit?ТРУБ">'[26]27'!$D$6:$H$6, '[26]27'!$D$8:$H$11</definedName>
    <definedName name="T27_Protect">'[25]27'!$E$12:$E$13,'[25]27'!$K$4:$AH$4,'[25]27'!$AK$12:$AK$13</definedName>
    <definedName name="T27_Protection" localSheetId="0">'[16]27'!$P$34:$S$36,'[16]27'!$B$22:$B$24,P1_T27_Protection,P2_T27_Protection,P3_T27_Protection</definedName>
    <definedName name="T27_Protection">'[16]27'!$P$34:$S$36,'[16]27'!$B$22:$B$24,P1_T27_Protection,P2_T27_Protection,P3_T27_Protection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P2_T28?axis?R?ПЭ,P3_T28?axis?R?ПЭ,P4_T28?axis?R?ПЭ,P5_T28?axis?R?ПЭ,'НВВ 2020-2024'!P6_T28?axis?R?ПЭ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P2_T28?axis?R?ПЭ?,P3_T28?axis?R?ПЭ?,P4_T28?axis?R?ПЭ?,P5_T28?axis?R?ПЭ?,'НВВ 2020-2024'!P6_T28?axis?R?ПЭ?</definedName>
    <definedName name="T28?axis?R?ПЭ?">P2_T28?axis?R?ПЭ?,P3_T28?axis?R?ПЭ?,P4_T28?axis?R?ПЭ?,P5_T28?axis?R?ПЭ?,P6_T28?axis?R?ПЭ?</definedName>
    <definedName name="T28?axis?ПРД?БАЗ">'[26]28'!$I$6:$J$17,'[26]28'!$F$6:$G$17</definedName>
    <definedName name="T28?axis?ПРД?ПРЕД">'[26]28'!$K$6:$L$17,'[26]28'!$D$6:$E$17</definedName>
    <definedName name="T28?axis?ПРД?РЕГ" localSheetId="0">'[38]другие из прибыли'!#REF!</definedName>
    <definedName name="T28?axis?ПРД?РЕГ">'[38]другие из прибыли'!#REF!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'[26]28'!$D$7:$L$15, '[26]28'!$D$17:$L$17</definedName>
    <definedName name="T28?item_ext?ВСЕГО">'[16]28'!$I$8:$I$292,'[16]28'!$F$8:$F$292</definedName>
    <definedName name="T28?item_ext?ТЭ">'[16]28'!$E$8:$E$292,'[16]28'!$H$8:$H$292</definedName>
    <definedName name="T28?item_ext?ЭЭ">'[16]28'!$D$8:$D$292,'[16]28'!$G$8:$G$292</definedName>
    <definedName name="T28?L1.1.x">'[16]28'!$D$16:$I$18,'[16]28'!$D$11:$I$13</definedName>
    <definedName name="T28?L10.1.x">'[16]28'!$D$250:$I$252,'[16]28'!$D$245:$I$247</definedName>
    <definedName name="T28?L11.1.x">'[16]28'!$D$276:$I$278,'[16]28'!$D$271:$I$273</definedName>
    <definedName name="T28?L2.1.x">'[16]28'!$D$42:$I$44,'[16]28'!$D$37:$I$39</definedName>
    <definedName name="T28?L3.1.x">'[16]28'!$D$68:$I$70,'[16]28'!$D$63:$I$65</definedName>
    <definedName name="T28?L4.1.x">'[16]28'!$D$94:$I$96,'[16]28'!$D$89:$I$91</definedName>
    <definedName name="T28?L5.1.x">'[16]28'!$D$120:$I$122,'[16]28'!$D$115:$I$117</definedName>
    <definedName name="T28?L6.1.x">'[16]28'!$D$146:$I$148,'[16]28'!$D$141:$I$143</definedName>
    <definedName name="T28?L7.1.x">'[16]28'!$D$172:$I$174,'[16]28'!$D$167:$I$169</definedName>
    <definedName name="T28?L8.1.x">'[16]28'!$D$198:$I$200,'[16]28'!$D$193:$I$195</definedName>
    <definedName name="T28?L9.1.x">'[16]28'!$D$224:$I$226,'[16]28'!$D$219:$I$221</definedName>
    <definedName name="T28?Name" localSheetId="0">'[38]другие из прибыли'!#REF!</definedName>
    <definedName name="T28?Name">'[38]другие из прибыли'!#REF!</definedName>
    <definedName name="T28?unit?ГКАЛЧ">'[16]28'!$H$164:$H$187,'[16]28'!$E$164:$E$187</definedName>
    <definedName name="T28?unit?МКВТЧ">'[16]28'!$G$190:$G$213,'[16]28'!$D$190:$D$213</definedName>
    <definedName name="T28?unit?РУБ.ГКАЛ">'[16]28'!$E$216:$E$239,'[16]28'!$E$268:$E$292,'[16]28'!$H$268:$H$292,'[16]28'!$H$216:$H$239</definedName>
    <definedName name="T28?unit?РУБ.ГКАЛЧ.МЕС">'[16]28'!$H$242:$H$265,'[16]28'!$E$242:$E$265</definedName>
    <definedName name="T28?unit?РУБ.ТКВТ.МЕС">'[16]28'!$G$242:$G$265,'[16]28'!$D$242:$D$265</definedName>
    <definedName name="T28?unit?РУБ.ТКВТЧ">'[16]28'!$G$216:$G$239,'[16]28'!$D$268:$D$292,'[16]28'!$G$268:$G$292,'[16]28'!$D$216:$D$239</definedName>
    <definedName name="T28?unit?ТГКАЛ">'[16]28'!$H$190:$H$213,'[16]28'!$E$190:$E$213</definedName>
    <definedName name="T28?unit?ТКВТ">'[16]28'!$G$164:$G$187,'[16]28'!$D$164:$D$187</definedName>
    <definedName name="T28?unit?ТРУБ">'[16]28'!$D$138:$I$161,'[16]28'!$D$8:$I$109</definedName>
    <definedName name="T28_Copy" localSheetId="0">'[38]другие из прибыли'!#REF!</definedName>
    <definedName name="T28_Copy">'[38]другие из прибыли'!#REF!</definedName>
    <definedName name="T28_Protection" localSheetId="0">P9_T28_Protection,P10_T28_Protection,P11_T28_Protection,'НВВ 2020-2024'!P12_T28_Protection</definedName>
    <definedName name="T28_Protection">P9_T28_Protection,P10_T28_Protection,P11_T28_Protection,P12_T28_Protection</definedName>
    <definedName name="T29?axis?ПФ?ПЛАН">'[26]29'!$F$5:$F$11,'[26]29'!$D$5:$D$11</definedName>
    <definedName name="T29?axis?ПФ?ФАКТ">'[26]29'!$G$5:$G$11,'[26]29'!$E$5:$E$11</definedName>
    <definedName name="T29?Data">'[26]29'!$D$6:$H$9, '[26]29'!$D$11:$H$11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[38]выпадающие!#REF!</definedName>
    <definedName name="T29_Copy">[38]выпадающие!#REF!</definedName>
    <definedName name="T3?axis?ПРД?БАЗ">'[26]3'!$I$6:$J$20,'[26]3'!$F$6:$G$20</definedName>
    <definedName name="T3?axis?ПРД?ПРЕД">'[26]3'!$K$6:$L$20,'[26]3'!$D$6:$E$20</definedName>
    <definedName name="T3?axis?ПРД?РЕГ" localSheetId="0">#REF!</definedName>
    <definedName name="T3?axis?ПРД?РЕГ">#REF!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'[26]3'!$D$13:$H$13,   '[26]3'!$D$16:$H$16</definedName>
    <definedName name="T3?unit?МКВТЧ" localSheetId="0">#REF!</definedName>
    <definedName name="T3?unit?МКВТЧ">#REF!</definedName>
    <definedName name="T3?unit?ПРЦ">'[26]3'!$D$20:$H$20,   '[26]3'!$I$6:$L$20</definedName>
    <definedName name="T3?unit?ТГКАЛ">'[26]3'!$D$12:$H$12,   '[26]3'!$D$15:$H$15</definedName>
    <definedName name="T3?unit?ТТУТ">'[26]3'!$D$10:$H$11,   '[26]3'!$D$14:$H$14,   '[26]3'!$D$17:$H$19</definedName>
    <definedName name="T4.1?axis?R?ВТОП">'[26]4.1'!$E$5:$I$8, '[26]4.1'!$E$12:$I$15, '[26]4.1'!$E$18:$I$21</definedName>
    <definedName name="T4.1?axis?R?ВТОП?">'[26]4.1'!$C$5:$C$8, '[26]4.1'!$C$12:$C$15, '[26]4.1'!$C$18:$C$21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'[26]4.1'!$E$4:$I$9, '[26]4.1'!$E$11:$I$15, '[26]4.1'!$E$18:$I$21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R?ВТОП">'[26]4'!$E$7:$M$10,   '[26]4'!$E$14:$M$17,   '[26]4'!$E$20:$M$23,   '[26]4'!$E$26:$M$29,   '[26]4'!$E$32:$M$35,   '[26]4'!$E$38:$M$41,   '[26]4'!$E$45:$M$48,   '[26]4'!$E$51:$M$54,   '[26]4'!$E$58:$M$61,   '[26]4'!$E$65:$M$68,   '[26]4'!$E$72:$M$75</definedName>
    <definedName name="T4?axis?R?ВТОП?">'[26]4'!$C$7:$C$10,   '[26]4'!$C$14:$C$17,   '[26]4'!$C$20:$C$23,   '[26]4'!$C$26:$C$29,   '[26]4'!$C$32:$C$35,   '[26]4'!$C$38:$C$41,   '[26]4'!$C$45:$C$48,   '[26]4'!$C$51:$C$54,   '[26]4'!$C$58:$C$61,   '[26]4'!$C$65:$C$68,   '[26]4'!$C$72:$C$75</definedName>
    <definedName name="T4?axis?ПРД?БАЗ">'[26]4'!$J$6:$K$81,'[26]4'!$G$6:$H$81</definedName>
    <definedName name="T4?axis?ПРД?ПРЕД">'[26]4'!$L$6:$M$81,'[26]4'!$E$6:$F$81</definedName>
    <definedName name="T4?axis?ПРД?РЕГ" localSheetId="0">#REF!</definedName>
    <definedName name="T4?axis?ПРД?РЕГ">#REF!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'[26]4'!$E$6:$M$11, '[26]4'!$E$13:$M$17, '[26]4'!$E$20:$M$23, '[26]4'!$E$26:$M$29, '[26]4'!$E$32:$M$35, '[26]4'!$E$37:$M$42, '[26]4'!$E$45:$M$48, '[26]4'!$E$50:$M$55, '[26]4'!$E$57:$M$62, '[26]4'!$E$64:$M$69, '[26]4'!$E$72:$M$75, '[26]4'!$E$77:$M$78, '[26]4'!$E$80:$M$80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'[26]4'!$J$6:$M$81, '[26]4'!$E$13:$I$17, '[26]4'!$E$78:$I$78</definedName>
    <definedName name="T4?unit?РУБ.МКБ">'[26]4'!$E$34:$I$34, '[26]4'!$E$47:$I$47, '[26]4'!$E$74:$I$74</definedName>
    <definedName name="T4?unit?РУБ.ТКВТЧ" localSheetId="0">#REF!</definedName>
    <definedName name="T4?unit?РУБ.ТКВТЧ">#REF!</definedName>
    <definedName name="T4?unit?РУБ.ТНТ">'[26]4'!$E$32:$I$33, '[26]4'!$E$35:$I$35, '[26]4'!$E$45:$I$46, '[26]4'!$E$48:$I$48, '[26]4'!$E$72:$I$73, '[26]4'!$E$75:$I$75</definedName>
    <definedName name="T4?unit?РУБ.ТУТ" localSheetId="0">#REF!</definedName>
    <definedName name="T4?unit?РУБ.ТУТ">#REF!</definedName>
    <definedName name="T4?unit?ТРУБ">'[26]4'!$E$37:$I$42, '[26]4'!$E$50:$I$55, '[26]4'!$E$57:$I$62</definedName>
    <definedName name="T4?unit?ТТНТ">'[26]4'!$E$26:$I$27, '[26]4'!$E$29:$I$29</definedName>
    <definedName name="T4?unit?ТТУТ" localSheetId="0">#REF!</definedName>
    <definedName name="T4?unit?ТТУТ">#REF!</definedName>
    <definedName name="T4_Protect" localSheetId="0">'[25]4'!$AA$24:$AD$28,'[25]4'!$G$11:$J$17,P1_T4_Protect,P2_T4_Protect</definedName>
    <definedName name="T4_Protect">'[25]4'!$AA$24:$AD$28,'[25]4'!$G$11:$J$17,P1_T4_Protect,P2_T4_Protect</definedName>
    <definedName name="T5?axis?R?ОС">'[26]5'!$E$7:$Q$18, '[26]5'!$E$21:$Q$32, '[26]5'!$E$35:$Q$46, '[26]5'!$E$49:$Q$60, '[26]5'!$E$63:$Q$74, '[26]5'!$E$77:$Q$88</definedName>
    <definedName name="T5?axis?R?ОС?">'[26]5'!$C$77:$C$88, '[26]5'!$C$63:$C$74, '[26]5'!$C$49:$C$60, '[26]5'!$C$35:$C$46, '[26]5'!$C$21:$C$32, '[26]5'!$C$7:$C$18</definedName>
    <definedName name="T5?axis?ПРД?БАЗ">'[26]5'!$N$6:$O$89,'[26]5'!$G$6:$H$89</definedName>
    <definedName name="T5?axis?ПРД?ПРЕД">'[26]5'!$P$6:$Q$89,'[26]5'!$E$6:$F$89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'[26]5'!$E$6:$Q$18, '[26]5'!$E$20:$Q$32, '[26]5'!$E$34:$Q$46, '[26]5'!$E$48:$Q$60, '[26]5'!$E$63:$Q$74, '[26]5'!$E$76:$Q$88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ПРЦ">'[26]5'!$N$6:$Q$18, '[26]5'!$N$20:$Q$32, '[26]5'!$N$34:$Q$46, '[26]5'!$N$48:$Q$60, '[26]5'!$E$63:$Q$74, '[26]5'!$N$76:$Q$88</definedName>
    <definedName name="T5?unit?ТРУБ">'[26]5'!$E$76:$M$88, '[26]5'!$E$48:$M$60, '[26]5'!$E$34:$M$46, '[26]5'!$E$20:$M$32, '[26]5'!$E$6:$M$18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'[26]6'!$I$6:$J$47,'[26]6'!$F$6:$G$47</definedName>
    <definedName name="T6?axis?ПРД?ПРЕД">'[26]6'!$K$6:$L$47,'[26]6'!$D$6:$E$47</definedName>
    <definedName name="T6?axis?ПРД?РЕГ" localSheetId="0">#REF!</definedName>
    <definedName name="T6?axis?ПРД?РЕГ">#REF!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'[26]6'!$D$7:$L$14, '[26]6'!$D$16:$L$19, '[26]6'!$D$21:$L$22, '[26]6'!$D$24:$L$25, '[26]6'!$D$27:$L$28, '[26]6'!$D$30:$L$31, '[26]6'!$D$33:$L$35, '[26]6'!$D$37:$L$39, '[26]6'!$D$41:$L$47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'[26]6'!$D$12:$H$12, '[26]6'!$D$21:$H$21, '[26]6'!$D$24:$H$24, '[26]6'!$D$27:$H$27, '[26]6'!$D$30:$H$30, '[26]6'!$D$33:$H$33, '[26]6'!$D$47:$H$47, '[26]6'!$I$7:$L$47</definedName>
    <definedName name="T6?unit?РУБ">'[26]6'!$D$16:$H$16, '[26]6'!$D$19:$H$19, '[26]6'!$D$22:$H$22, '[26]6'!$D$25:$H$25, '[26]6'!$D$28:$H$28, '[26]6'!$D$31:$H$31, '[26]6'!$D$34:$H$35, '[26]6'!$D$43:$H$43</definedName>
    <definedName name="T6?unit?ТРУБ">'[26]6'!$D$37:$H$39, '[26]6'!$D$44:$H$46</definedName>
    <definedName name="T6?unit?ЧЕЛ">'[26]6'!$D$41:$H$42, '[26]6'!$D$13:$H$14, '[26]6'!$D$7:$H$11</definedName>
    <definedName name="T6_Protect" localSheetId="0">'[25]6'!$B$28:$B$37,'[25]6'!$D$28:$H$37,'[25]6'!$J$28:$N$37,'[25]6'!$D$39:$H$41,'[25]6'!$J$39:$N$41,'[25]6'!$B$46:$B$55,P1_T6_Protect</definedName>
    <definedName name="T6_Protect">'[25]6'!$B$28:$B$37,'[25]6'!$D$28:$H$37,'[25]6'!$J$28:$N$37,'[25]6'!$D$39:$H$41,'[25]6'!$J$39:$N$41,'[25]6'!$B$46:$B$55,P1_T6_Protect</definedName>
    <definedName name="T7?axis?ПРД?БАЗ">[38]материалы!$K$6:$L$10,[38]материалы!$H$6:$I$10</definedName>
    <definedName name="T7?axis?ПРД?ПРЕД">[38]материалы!$M$6:$N$10,[38]материалы!$F$6:$G$10</definedName>
    <definedName name="T7?axis?ПФ?ПЛАН">[38]материалы!$K$6:$K$10,[38]материалы!$F$6:$F$10,[38]материалы!$M$6:$M$10,[38]материалы!$H$6:$H$10</definedName>
    <definedName name="T7?axis?ПФ?ФАКТ">[38]материалы!$L$6:$L$10,[38]материалы!$G$6:$G$10,[38]материалы!$N$6:$N$10,[38]материалы!$I$6:$I$10</definedName>
    <definedName name="T7?Data">#N/A</definedName>
    <definedName name="T7?L3" localSheetId="0">[38]материалы!#REF!</definedName>
    <definedName name="T7?L3">[38]материалы!#REF!</definedName>
    <definedName name="T7?L4" localSheetId="0">[38]материалы!#REF!</definedName>
    <definedName name="T7?L4">[38]материалы!#REF!</definedName>
    <definedName name="T8?axis?ПРД?БАЗ">'[26]8'!$I$6:$J$42, '[26]8'!$F$6:$G$42</definedName>
    <definedName name="T8?axis?ПРД?ПРЕД">'[26]8'!$K$6:$L$42, '[26]8'!$D$6:$E$42</definedName>
    <definedName name="T8?axis?ПФ?ПЛАН">'[26]8'!$I$6:$I$42, '[26]8'!$D$6:$D$42, '[26]8'!$K$6:$K$42, '[26]8'!$F$6:$F$42</definedName>
    <definedName name="T8?axis?ПФ?ФАКТ">'[26]8'!$G$6:$G$42, '[26]8'!$J$6:$J$42, '[26]8'!$L$6:$L$42, '[26]8'!$E$6:$E$42</definedName>
    <definedName name="T8?Data">'[26]8'!$D$10:$L$12,'[26]8'!$D$14:$L$16,'[26]8'!$D$18:$L$20,'[26]8'!$D$22:$L$24,'[26]8'!$D$26:$L$28,'[26]8'!$D$30:$L$32,'[26]8'!$D$36:$L$38,'[26]8'!$D$40:$L$42,'[26]8'!$D$6:$L$8</definedName>
    <definedName name="T8?item_ext?РОСТ" localSheetId="0">[38]ремонты!#REF!</definedName>
    <definedName name="T8?item_ext?РОСТ">[38]ремонты!#REF!</definedName>
    <definedName name="T8?Name" localSheetId="0">[38]ремонты!#REF!</definedName>
    <definedName name="T8?Name">[38]ремонты!#REF!</definedName>
    <definedName name="T8?unit?ПРЦ" localSheetId="0">[38]ремонты!#REF!</definedName>
    <definedName name="T8?unit?ПРЦ">[38]ремонты!#REF!</definedName>
    <definedName name="T8?unit?ТРУБ">'[26]8'!$D$40:$H$42,'[26]8'!$D$6:$H$32</definedName>
    <definedName name="T9?axis?ПРД?БАЗ">'[26]9'!$I$6:$J$16,'[26]9'!$F$6:$G$16</definedName>
    <definedName name="T9?axis?ПРД?ПРЕД">'[26]9'!$K$6:$L$16,'[26]9'!$D$6:$E$16</definedName>
    <definedName name="T9?axis?ПРД?РЕГ" localSheetId="0">#REF!</definedName>
    <definedName name="T9?axis?ПРД?РЕГ">#REF!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'[26]9'!$D$6:$L$6, '[26]9'!$D$8:$L$9, '[26]9'!$D$11:$L$16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'[26]9'!$D$8:$H$8, '[26]9'!$D$11:$H$11</definedName>
    <definedName name="T9?unit?ТРУБ">'[26]9'!$D$9:$H$9, '[26]9'!$D$12:$H$16</definedName>
    <definedName name="Table" localSheetId="0">#REF!</definedName>
    <definedName name="Table">#REF!</definedName>
    <definedName name="TARGET">[39]TEHSHEET!$I$42:$I$45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P2.1_Protect">'[40]P2.1'!$F$28:$G$37,'[40]P2.1'!$F$40:$G$43,'[40]P2.1'!$F$7:$G$26</definedName>
    <definedName name="TTT" localSheetId="0">#REF!</definedName>
    <definedName name="TTT">#REF!</definedName>
    <definedName name="upr">#N/A</definedName>
    <definedName name="ůůů">#N/A</definedName>
    <definedName name="VDOC" localSheetId="0">#REF!</definedName>
    <definedName name="VDOC">#REF!</definedName>
    <definedName name="VV">#N/A</definedName>
    <definedName name="we">#N/A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>#N/A</definedName>
    <definedName name="АААААААА">#N/A</definedName>
    <definedName name="а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льфа_вн" localSheetId="0">#REF!</definedName>
    <definedName name="альфа_вн">#REF!</definedName>
    <definedName name="альфа_нн" localSheetId="0">#REF!</definedName>
    <definedName name="альфа_нн">#REF!</definedName>
    <definedName name="альфа_сн1" localSheetId="0">#REF!</definedName>
    <definedName name="альфа_сн1">#REF!</definedName>
    <definedName name="альфа_сн2" localSheetId="0">#REF!</definedName>
    <definedName name="альфа_сн2">#REF!</definedName>
    <definedName name="анализ" localSheetId="0" hidden="1">#REF!,#REF!,#REF!,#REF!,#REF!,#REF!,#REF!</definedName>
    <definedName name="анализ" hidden="1">#REF!,#REF!,#REF!,#REF!,#REF!,#REF!,#REF!</definedName>
    <definedName name="ап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б">#N/A</definedName>
    <definedName name="ббб" localSheetId="0">'[43]17'!$J$39:$M$41,'[43]17'!$E$43:$H$51,'[43]17'!$J$43:$M$51,'[43]17'!$E$54:$H$56,'[43]17'!$E$58:$H$66,'[43]17'!$E$69:$M$81,'[43]17'!$E$9:$H$11,P1_SCOPE_17_PRT</definedName>
    <definedName name="ббб">#N/A</definedName>
    <definedName name="БС">[44]Справочники!$A$4:$A$6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п">#N/A</definedName>
    <definedName name="Вар.их">#N/A</definedName>
    <definedName name="Вар.КАЛМЭ">#N/A</definedName>
    <definedName name="вв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ртт">#N/A</definedName>
    <definedName name="вс" localSheetId="0">[45]расшифровка!#REF!</definedName>
    <definedName name="вс">[45]расшифровка!#REF!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>#N/A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дд" localSheetId="0">'[43]Ф-2 (для АО-энерго)'!$C$5:$D$5,'[43]Ф-2 (для АО-энерго)'!$C$52:$C$57,'[43]Ф-2 (для АО-энерго)'!$D$57:$G$57,P1_SCOPE_F2_PRT,P2_SCOPE_F2_PRT</definedName>
    <definedName name="дд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4" localSheetId="0" hidden="1">#REF!,#REF!,#REF!,#REF!,#REF!,#REF!,#REF!</definedName>
    <definedName name="дл4" hidden="1">#REF!,#REF!,#REF!,#REF!,#REF!,#REF!,#REF!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 localSheetId="0">#REF!</definedName>
    <definedName name="длт_НВВнн_сн2">#REF!</definedName>
    <definedName name="длт_НВВсн_вн" localSheetId="0">#REF!</definedName>
    <definedName name="длт_НВВсн_вн">#REF!</definedName>
    <definedName name="длт_НВВсн1_вн" localSheetId="0">#REF!</definedName>
    <definedName name="длт_НВВсн1_вн">#REF!</definedName>
    <definedName name="длт_НВВсн2_вн" localSheetId="0">#REF!</definedName>
    <definedName name="длт_НВВсн2_вн">#REF!</definedName>
    <definedName name="длт_НВВсн2_сн1" localSheetId="0">#REF!</definedName>
    <definedName name="длт_НВВсн2_сн1">#REF!</definedName>
    <definedName name="доли1">'[46]эл ст'!$A$368:$IV$368</definedName>
    <definedName name="доопатмо">#N/A</definedName>
    <definedName name="Дополнение">#N/A</definedName>
    <definedName name="ДРУГОЕ">[47]Справочники!$A$26:$A$28</definedName>
    <definedName name="другой" localSheetId="0">#REF!</definedName>
    <definedName name="другой">#REF!</definedName>
    <definedName name="еще">#N/A</definedName>
    <definedName name="ж">#N/A</definedName>
    <definedName name="жд">#N/A</definedName>
    <definedName name="з4" localSheetId="0">#REF!</definedName>
    <definedName name="з4">#REF!</definedName>
    <definedName name="_xlnm.Print_Titles" localSheetId="0">'НВВ 2020-2024'!$13:$13</definedName>
    <definedName name="зззззз" localSheetId="0">'[43]Ф-1 (для АО-энерго)'!$D$86:$E$95,P1_SCOPE_F1_PRT,P2_SCOPE_F1_PRT,P3_SCOPE_F1_PRT,P4_SCOPE_F1_PRT</definedName>
    <definedName name="зззззз">#N/A</definedName>
    <definedName name="ЗП1">[48]Лист13!$A$2</definedName>
    <definedName name="ЗП2">[48]Лист13!$B$2</definedName>
    <definedName name="ЗП3">[48]Лист13!$C$2</definedName>
    <definedName name="ЗП4">[48]Лист13!$D$2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 localSheetId="0">#REF!</definedName>
    <definedName name="Зпот_сн2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" localSheetId="0">'НВВ 2020-2024'!P5_SCOPE_PER_PRT,'НВВ 2020-2024'!P6_SCOPE_PER_PRT,'НВВ 2020-2024'!P7_SCOPE_PER_PRT,'НВВ 2020-2024'!P8_SCOPE_PER_PRT</definedName>
    <definedName name="йййй">P5_SCOPE_PER_PRT,P6_SCOPE_PER_PRT,P7_SCOPE_PER_PRT,P8_SCOPE_PER_PRT</definedName>
    <definedName name="йфц">#N/A</definedName>
    <definedName name="йц">#N/A</definedName>
    <definedName name="йцу">#N/A</definedName>
    <definedName name="ке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localSheetId="0">[49]тар!#REF!</definedName>
    <definedName name="ккк">[49]тар!#REF!</definedName>
    <definedName name="кккк" localSheetId="0">P5_SCOPE_PER_PRT,P6_SCOPE_PER_PRT,P7_SCOPE_PER_PRT,P8_SCOPE_PER_PRT</definedName>
    <definedName name="кккк">#N/A</definedName>
    <definedName name="козицкий" localSheetId="0" hidden="1">#REF!,#REF!,#REF!,#REF!,#REF!,#REF!,#REF!</definedName>
    <definedName name="козицкий" hidden="1">#REF!,#REF!,#REF!,#REF!,#REF!,#REF!,#REF!</definedName>
    <definedName name="кол" localSheetId="0" hidden="1">#REF!,#REF!,#REF!,#REF!,#REF!,#REF!,#REF!</definedName>
    <definedName name="кол" hidden="1">#REF!,#REF!,#REF!,#REF!,#REF!,#REF!,#REF!</definedName>
    <definedName name="компенсация">#N/A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>#N/A</definedName>
    <definedName name="лар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#N/A</definedName>
    <definedName name="лор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ить" localSheetId="0">#REF!</definedName>
    <definedName name="мить">#REF!</definedName>
    <definedName name="мммм" localSheetId="0">P1_SCOPE_SV_PRT,P2_SCOPE_SV_PRT,P3_SCOPE_SV_PRT</definedName>
    <definedName name="мммм">#N/A</definedName>
    <definedName name="МР" localSheetId="0">#REF!</definedName>
    <definedName name="МР">#REF!</definedName>
    <definedName name="мым">#N/A</definedName>
    <definedName name="Н5">[50]Данные!$I$7</definedName>
    <definedName name="Население">'[42]Производство электроэнергии'!$A$124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нн_млн" localSheetId="0">#REF!</definedName>
    <definedName name="НВВнн_млн">#REF!</definedName>
    <definedName name="НВВнн_тыс" localSheetId="0">#REF!</definedName>
    <definedName name="НВВнн_тыс">#REF!</definedName>
    <definedName name="НВВсети_млн" localSheetId="0">#REF!</definedName>
    <definedName name="НВВсети_млн">#REF!</definedName>
    <definedName name="НВВсети_тыс" localSheetId="0">#REF!</definedName>
    <definedName name="НВВсети_тыс">#REF!</definedName>
    <definedName name="НВВсн1_млн" localSheetId="0">#REF!</definedName>
    <definedName name="НВВсн1_млн">#REF!</definedName>
    <definedName name="НВВсн1_тыс" localSheetId="0">#REF!</definedName>
    <definedName name="НВВсн1_тыс">#REF!</definedName>
    <definedName name="НВВсн2_млн" localSheetId="0">#REF!</definedName>
    <definedName name="НВВсн2_млн">#REF!</definedName>
    <definedName name="НВВсн2_тыс" localSheetId="0">#REF!</definedName>
    <definedName name="НВВсн2_тыс">#REF!</definedName>
    <definedName name="нгг">#N/A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[51]Исходные!$H$5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'НВВ 2020-2024'!$A$1:$AF$72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">#N/A</definedName>
    <definedName name="олло">#N/A</definedName>
    <definedName name="олс">#N/A</definedName>
    <definedName name="оо" localSheetId="0">'[23]4'!$Z$27:$AC$31,'[23]4'!$F$14:$I$20,'НВВ 2020-2024'!P1_SCOPE_4_PRT,'НВВ 2020-2024'!P2_SCOPE_4_PRT</definedName>
    <definedName name="оо">'[23]4'!$Z$27:$AC$31,'[23]4'!$F$14:$I$20,P1_SCOPE_4_PRT,P2_SCOPE_4_PRT</definedName>
    <definedName name="ооо">#N/A</definedName>
    <definedName name="оооо" localSheetId="0">'[23]5'!$Z$27:$AC$31,'[23]5'!$F$14:$I$21,'НВВ 2020-2024'!P1_SCOPE_5_PRT,'НВВ 2020-2024'!P2_SCOPE_5_PRT</definedName>
    <definedName name="оооо">'[23]5'!$Z$27:$AC$31,'[23]5'!$F$14:$I$21,P1_SCOPE_5_PRT,P2_SCOPE_5_PRT</definedName>
    <definedName name="оооооо" localSheetId="0">'[23]Ф-2 (для АО-энерго)'!$C$5:$D$5,'[23]Ф-2 (для АО-энерго)'!$C$52:$C$57,'[23]Ф-2 (для АО-энерго)'!$D$57:$G$57,'НВВ 2020-2024'!P1_SCOPE_F2_PRT,'НВВ 2020-2024'!P2_SCOPE_F2_PRT</definedName>
    <definedName name="оооооо">'[23]Ф-2 (для АО-энерго)'!$C$5:$D$5,'[23]Ф-2 (для АО-энерго)'!$C$52:$C$57,'[23]Ф-2 (для АО-энерго)'!$D$57:$G$57,P1_SCOPE_F2_PRT,P2_SCOPE_F2_PRT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>#N/A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 localSheetId="0">#REF!</definedName>
    <definedName name="первый">#REF!</definedName>
    <definedName name="Периоды_18_2" localSheetId="0">'[25]18.2'!#REF!</definedName>
    <definedName name="Периоды_18_2">'[25]18.2'!#REF!</definedName>
    <definedName name="план56">#N/A</definedName>
    <definedName name="ПМС">#N/A</definedName>
    <definedName name="ПМС1">#N/A</definedName>
    <definedName name="ПН" localSheetId="0">[52]Исходные!$H$5</definedName>
    <definedName name="ПН">[53]Исходные!$H$5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лбезпот" localSheetId="0">'[49]т1.15(смета8а)'!#REF!</definedName>
    <definedName name="полбезпот">'[49]т1.15(смета8а)'!#REF!</definedName>
    <definedName name="полпот" localSheetId="0">'[49]т1.15(смета8а)'!#REF!</definedName>
    <definedName name="полпот">'[49]т1.15(смета8а)'!#REF!</definedName>
    <definedName name="пппп">#N/A</definedName>
    <definedName name="ппппп" localSheetId="0">P1_SCOPE_SV_PRT,P2_SCOPE_SV_PRT,P3_SCOPE_SV_PRT</definedName>
    <definedName name="ппппп">#N/A</definedName>
    <definedName name="пр">#N/A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Э">[47]Справочники!$A$10:$A$12</definedName>
    <definedName name="РГК">[47]Справочники!$A$4:$A$4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рр" localSheetId="0">'[43]4'!$Z$27:$AC$31,'[43]4'!$F$14:$I$20,P1_SCOPE_4_PRT,P2_SCOPE_4_PRT</definedName>
    <definedName name="рррр">#N/A</definedName>
    <definedName name="рсср">#N/A</definedName>
    <definedName name="с">#N/A</definedName>
    <definedName name="с1">#N/A</definedName>
    <definedName name="сваеррта">#N/A</definedName>
    <definedName name="свмпвппв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#N/A</definedName>
    <definedName name="Собст">'[46]эл ст'!$A$360:$IV$360</definedName>
    <definedName name="Собств">'[46]эл ст'!$A$369:$IV$369</definedName>
    <definedName name="сокращение">#N/A</definedName>
    <definedName name="сомп">#N/A</definedName>
    <definedName name="сомпас">#N/A</definedName>
    <definedName name="сравнит_таблица" localSheetId="0" hidden="1">#REF!,#REF!,#REF!,#REF!,#REF!,#REF!,#REF!</definedName>
    <definedName name="сравнит_таблица" hidden="1">#REF!,#REF!,#REF!,#REF!,#REF!,#REF!,#REF!</definedName>
    <definedName name="сс">#N/A</definedName>
    <definedName name="сссс">#N/A</definedName>
    <definedName name="ссы">#N/A</definedName>
    <definedName name="ссы2">#N/A</definedName>
    <definedName name="Статья" localSheetId="0">#REF!</definedName>
    <definedName name="Статья">#REF!</definedName>
    <definedName name="т_аб_пл_1" localSheetId="0">'[49]т1.15(смета8а)'!#REF!</definedName>
    <definedName name="т_аб_пл_1">'[49]т1.15(смета8а)'!#REF!</definedName>
    <definedName name="т_сбыт_1" localSheetId="0">'[49]т1.15(смета8а)'!#REF!</definedName>
    <definedName name="т_сбыт_1">'[49]т1.15(смета8а)'!#REF!</definedName>
    <definedName name="таня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 localSheetId="0">#REF!</definedName>
    <definedName name="Тпот_сн2">#REF!</definedName>
    <definedName name="третий" localSheetId="0">#REF!</definedName>
    <definedName name="третий">#REF!</definedName>
    <definedName name="Тсод_вн" localSheetId="0">#REF!</definedName>
    <definedName name="Тсод_вн">#REF!</definedName>
    <definedName name="Тсод_нн" localSheetId="0">#REF!</definedName>
    <definedName name="Тсод_нн">#REF!</definedName>
    <definedName name="Тсод_сн1" localSheetId="0">#REF!</definedName>
    <definedName name="Тсод_сн1">#REF!</definedName>
    <definedName name="Тсод_сн2" localSheetId="0">#REF!</definedName>
    <definedName name="Тсод_сн2">#REF!</definedName>
    <definedName name="ттт" localSheetId="0">#REF!</definedName>
    <definedName name="ттт" hidden="1">#REF!,#REF!,#REF!,#REF!,#REF!,#REF!,#REF!</definedName>
    <definedName name="тттт" localSheetId="0">#REF!</definedName>
    <definedName name="тттт">#REF!</definedName>
    <definedName name="ть">#N/A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 localSheetId="0">#REF!</definedName>
    <definedName name="Тэс">#REF!</definedName>
    <definedName name="у">#N/A</definedName>
    <definedName name="у1">#N/A</definedName>
    <definedName name="Увн" localSheetId="0">#REF!</definedName>
    <definedName name="Увн">#REF!</definedName>
    <definedName name="УГОЛЬ">[47]Справочники!$A$19:$A$21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нн" localSheetId="0">#REF!</definedName>
    <definedName name="Унн">#REF!</definedName>
    <definedName name="Усн1" localSheetId="0">#REF!</definedName>
    <definedName name="Усн1">#REF!</definedName>
    <definedName name="Усн2" localSheetId="0">#REF!</definedName>
    <definedName name="Усн2">#REF!</definedName>
    <definedName name="уу">#N/A</definedName>
    <definedName name="ууууу" localSheetId="0">[43]свод!$E$104:$M$104,[43]свод!$E$106:$M$117,[43]свод!$E$120:$M$121,[43]свод!$E$123:$M$127,[43]свод!$E$10:$M$68,P1_SCOPE_SV_LD1</definedName>
    <definedName name="ууууу">#N/A</definedName>
    <definedName name="УФ">#N/A</definedName>
    <definedName name="уыукпе">#N/A</definedName>
    <definedName name="ф2">'[54]план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[55]Лист1!#REF!</definedName>
    <definedName name="фо">[55]Лист1!#REF!</definedName>
    <definedName name="Форма">#N/A</definedName>
    <definedName name="фыаспит">#N/A</definedName>
    <definedName name="хххх" localSheetId="0">[43]свод!$E$104:$M$104,[43]свод!$E$106:$M$117,[43]свод!$E$120:$M$121,[43]свод!$E$123:$M$127,[43]свод!$E$10:$M$68,P1_SCOPE_SV_LD1</definedName>
    <definedName name="хххх">#N/A</definedName>
    <definedName name="ц">#N/A</definedName>
    <definedName name="ц1">#N/A</definedName>
    <definedName name="цу">#N/A</definedName>
    <definedName name="цуа">#N/A</definedName>
    <definedName name="черновик">#N/A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>#N/A</definedName>
    <definedName name="щщщщ" localSheetId="0">'[43]5'!$Z$27:$AC$31,'[43]5'!$F$14:$I$21,P1_SCOPE_5_PRT,P2_SCOPE_5_PRT</definedName>
    <definedName name="щщщщ">#N/A</definedName>
    <definedName name="ыаппр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Эотп_вн" localSheetId="0">#REF!</definedName>
    <definedName name="Эотп_вн">#REF!</definedName>
    <definedName name="Эотп_нн" localSheetId="0">#REF!</definedName>
    <definedName name="Эотп_нн">#REF!</definedName>
    <definedName name="Эотп_нн_ВН" localSheetId="0">#REF!</definedName>
    <definedName name="Эотп_нн_ВН">#REF!</definedName>
    <definedName name="Эотп_нн_смежн" localSheetId="0">#REF!</definedName>
    <definedName name="Эотп_нн_смежн">#REF!</definedName>
    <definedName name="Эотп_нн_СН1" localSheetId="0">#REF!</definedName>
    <definedName name="Эотп_нн_СН1">#REF!</definedName>
    <definedName name="Эотп_нн_СН2" localSheetId="0">#REF!</definedName>
    <definedName name="Эотп_нн_СН2">#REF!</definedName>
    <definedName name="Эотп_смежн_всего" localSheetId="0">#REF!</definedName>
    <definedName name="Эотп_смежн_всего">#REF!</definedName>
    <definedName name="Эотп_сн1" localSheetId="0">#REF!</definedName>
    <definedName name="Эотп_сн1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" localSheetId="0">#REF!</definedName>
    <definedName name="Эотп_сн2">#REF!</definedName>
    <definedName name="Эотп_сн2_ВН" localSheetId="0">#REF!</definedName>
    <definedName name="Эотп_сн2_ВН">#REF!</definedName>
    <definedName name="Эотп_сн2_смежн" localSheetId="0">#REF!</definedName>
    <definedName name="Эотп_сн2_смежн">#REF!</definedName>
    <definedName name="Эотп_сн2_СН1" localSheetId="0">#REF!</definedName>
    <definedName name="Эотп_сн2_СН1">#REF!</definedName>
    <definedName name="Эотп_сн2_СН2" localSheetId="0">#REF!</definedName>
    <definedName name="Эотп_сн2_СН2">#REF!</definedName>
    <definedName name="Эпо_вн" localSheetId="0">#REF!</definedName>
    <definedName name="Эпо_вн">#REF!</definedName>
    <definedName name="Эпо_нн" localSheetId="0">#REF!</definedName>
    <definedName name="Эпо_нн">#REF!</definedName>
    <definedName name="Эпо_сн1" localSheetId="0">#REF!</definedName>
    <definedName name="Эпо_сн1">#REF!</definedName>
    <definedName name="Эпо_сн2" localSheetId="0">#REF!</definedName>
    <definedName name="Эпо_сн2">#REF!</definedName>
    <definedName name="Эпост_вн" localSheetId="0">#REF!</definedName>
    <definedName name="Эпост_вн">#REF!</definedName>
    <definedName name="Эпост_всего" localSheetId="0">#REF!</definedName>
    <definedName name="Эпост_всего">#REF!</definedName>
    <definedName name="Эпост_нн" localSheetId="0">#REF!</definedName>
    <definedName name="Эпост_нн">#REF!</definedName>
    <definedName name="Эпост_сн1" localSheetId="0">#REF!</definedName>
    <definedName name="Эпост_сн1">#REF!</definedName>
    <definedName name="Эпост_сн2" localSheetId="0">#REF!</definedName>
    <definedName name="Эпост_сн2">#REF!</definedName>
    <definedName name="ээээээ" localSheetId="0">P5_SCOPE_PER_PRT,P6_SCOPE_PER_PRT,P7_SCOPE_PER_PRT,P8_SCOPE_PER_PRT</definedName>
    <definedName name="ээээээ">#N/A</definedName>
    <definedName name="ю">#N/A</definedName>
    <definedName name="юююю" localSheetId="0">'[43]Ф-2 (для АО-энерго)'!$C$5:$D$5,'[43]Ф-2 (для АО-энерго)'!$C$52:$C$57,'[43]Ф-2 (для АО-энерго)'!$D$57:$G$57,P1_SCOPE_F2_PRT,P2_SCOPE_F2_PRT</definedName>
    <definedName name="юююю">#N/A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M12" i="1"/>
  <c r="D8" i="2" l="1"/>
  <c r="E8" i="2" s="1"/>
  <c r="D13" i="2"/>
  <c r="C13" i="2"/>
  <c r="C9" i="2"/>
  <c r="B10" i="2"/>
  <c r="B9" i="2"/>
  <c r="P66" i="1" l="1"/>
  <c r="O66" i="1"/>
  <c r="W66" i="1" s="1"/>
  <c r="AC65" i="1"/>
  <c r="AA65" i="1"/>
  <c r="W65" i="1"/>
  <c r="U65" i="1"/>
  <c r="AE65" i="1" s="1"/>
  <c r="T65" i="1"/>
  <c r="R65" i="1"/>
  <c r="L65" i="1"/>
  <c r="W64" i="1"/>
  <c r="U64" i="1"/>
  <c r="E64" i="1"/>
  <c r="P63" i="1"/>
  <c r="O63" i="1"/>
  <c r="AE63" i="1" s="1"/>
  <c r="O62" i="1"/>
  <c r="AA62" i="1" s="1"/>
  <c r="M62" i="1"/>
  <c r="P62" i="1" s="1"/>
  <c r="V62" i="1" s="1"/>
  <c r="I62" i="1"/>
  <c r="W60" i="1"/>
  <c r="U60" i="1"/>
  <c r="M60" i="1"/>
  <c r="P60" i="1" s="1"/>
  <c r="W59" i="1"/>
  <c r="U59" i="1"/>
  <c r="M59" i="1"/>
  <c r="P59" i="1" s="1"/>
  <c r="D9" i="2" s="1"/>
  <c r="X58" i="1"/>
  <c r="W58" i="1"/>
  <c r="V58" i="1"/>
  <c r="U58" i="1"/>
  <c r="X57" i="1"/>
  <c r="W57" i="1"/>
  <c r="V57" i="1"/>
  <c r="U57" i="1"/>
  <c r="I56" i="1"/>
  <c r="C8" i="2" s="1"/>
  <c r="X55" i="1"/>
  <c r="W55" i="1"/>
  <c r="V55" i="1"/>
  <c r="U55" i="1"/>
  <c r="E55" i="1"/>
  <c r="D55" i="1"/>
  <c r="X54" i="1"/>
  <c r="W54" i="1"/>
  <c r="V54" i="1"/>
  <c r="U54" i="1"/>
  <c r="E54" i="1"/>
  <c r="D54" i="1"/>
  <c r="E53" i="1"/>
  <c r="D53" i="1"/>
  <c r="E51" i="1"/>
  <c r="D51" i="1"/>
  <c r="E50" i="1"/>
  <c r="D50" i="1"/>
  <c r="E49" i="1"/>
  <c r="D49" i="1"/>
  <c r="E48" i="1"/>
  <c r="D48" i="1"/>
  <c r="E47" i="1"/>
  <c r="D47" i="1"/>
  <c r="K46" i="1"/>
  <c r="J46" i="1"/>
  <c r="I46" i="1"/>
  <c r="H46" i="1"/>
  <c r="G46" i="1"/>
  <c r="F46" i="1"/>
  <c r="E45" i="1"/>
  <c r="D45" i="1"/>
  <c r="E44" i="1"/>
  <c r="D44" i="1"/>
  <c r="L44" i="1" s="1"/>
  <c r="K43" i="1"/>
  <c r="J43" i="1"/>
  <c r="J56" i="1" s="1"/>
  <c r="I43" i="1"/>
  <c r="H43" i="1"/>
  <c r="G43" i="1"/>
  <c r="F43" i="1"/>
  <c r="L42" i="1"/>
  <c r="O42" i="1" s="1"/>
  <c r="AE42" i="1" s="1"/>
  <c r="E42" i="1"/>
  <c r="D42" i="1"/>
  <c r="J40" i="1"/>
  <c r="N39" i="1"/>
  <c r="E39" i="1"/>
  <c r="D39" i="1"/>
  <c r="E38" i="1"/>
  <c r="D38" i="1"/>
  <c r="E37" i="1"/>
  <c r="D37" i="1"/>
  <c r="E36" i="1"/>
  <c r="M36" i="1" s="1"/>
  <c r="N36" i="1" s="1"/>
  <c r="D36" i="1"/>
  <c r="E35" i="1"/>
  <c r="D35" i="1"/>
  <c r="E34" i="1"/>
  <c r="D34" i="1"/>
  <c r="P33" i="1"/>
  <c r="E33" i="1"/>
  <c r="D33" i="1"/>
  <c r="P32" i="1"/>
  <c r="X32" i="1" s="1"/>
  <c r="E32" i="1"/>
  <c r="D32" i="1"/>
  <c r="P31" i="1"/>
  <c r="N31" i="1"/>
  <c r="K31" i="1"/>
  <c r="J31" i="1"/>
  <c r="I31" i="1"/>
  <c r="H31" i="1"/>
  <c r="H30" i="1" s="1"/>
  <c r="G31" i="1"/>
  <c r="F31" i="1"/>
  <c r="F30" i="1" s="1"/>
  <c r="I30" i="1"/>
  <c r="C7" i="2" s="1"/>
  <c r="G30" i="1"/>
  <c r="B7" i="2" s="1"/>
  <c r="X28" i="1"/>
  <c r="W28" i="1"/>
  <c r="V28" i="1"/>
  <c r="U28" i="1"/>
  <c r="E28" i="1"/>
  <c r="D28" i="1"/>
  <c r="Q27" i="1"/>
  <c r="Q29" i="1" s="1"/>
  <c r="M27" i="1"/>
  <c r="P27" i="1" s="1"/>
  <c r="P29" i="1" s="1"/>
  <c r="L27" i="1"/>
  <c r="O27" i="1" s="1"/>
  <c r="E27" i="1"/>
  <c r="D27" i="1"/>
  <c r="K26" i="1"/>
  <c r="J26" i="1"/>
  <c r="I26" i="1"/>
  <c r="Z25" i="1"/>
  <c r="Y25" i="1"/>
  <c r="AA25" i="1" s="1"/>
  <c r="X25" i="1"/>
  <c r="W25" i="1"/>
  <c r="V25" i="1"/>
  <c r="U25" i="1"/>
  <c r="E25" i="1"/>
  <c r="D25" i="1"/>
  <c r="P24" i="1"/>
  <c r="O24" i="1"/>
  <c r="W24" i="1" s="1"/>
  <c r="E24" i="1"/>
  <c r="E26" i="1" s="1"/>
  <c r="M26" i="1" s="1"/>
  <c r="D24" i="1"/>
  <c r="H23" i="1"/>
  <c r="O22" i="1"/>
  <c r="W22" i="1" s="1"/>
  <c r="E22" i="1"/>
  <c r="E23" i="1" s="1"/>
  <c r="M23" i="1" s="1"/>
  <c r="D22" i="1"/>
  <c r="E21" i="1"/>
  <c r="D21" i="1"/>
  <c r="I20" i="1"/>
  <c r="H20" i="1"/>
  <c r="H52" i="1" s="1"/>
  <c r="G20" i="1"/>
  <c r="F20" i="1"/>
  <c r="F52" i="1" s="1"/>
  <c r="E19" i="1"/>
  <c r="D19" i="1"/>
  <c r="I18" i="1"/>
  <c r="H18" i="1"/>
  <c r="G18" i="1"/>
  <c r="F18" i="1"/>
  <c r="F16" i="1" s="1"/>
  <c r="E18" i="1"/>
  <c r="D18" i="1"/>
  <c r="E17" i="1"/>
  <c r="D17" i="1"/>
  <c r="I16" i="1"/>
  <c r="C5" i="2" s="1"/>
  <c r="H16" i="1"/>
  <c r="G16" i="1"/>
  <c r="AF9" i="1"/>
  <c r="AD9" i="1"/>
  <c r="AB9" i="1"/>
  <c r="Z9" i="1"/>
  <c r="P8" i="1"/>
  <c r="AF7" i="1"/>
  <c r="AD7" i="1"/>
  <c r="AB7" i="1"/>
  <c r="Z7" i="1"/>
  <c r="Z8" i="1" s="1"/>
  <c r="AF8" i="1" s="1"/>
  <c r="P6" i="1"/>
  <c r="AF6" i="1" s="1"/>
  <c r="A1" i="1"/>
  <c r="O32" i="1" l="1"/>
  <c r="U63" i="1"/>
  <c r="Q66" i="1"/>
  <c r="S66" i="1" s="1"/>
  <c r="G40" i="1"/>
  <c r="B4" i="2" s="1"/>
  <c r="B5" i="2"/>
  <c r="I52" i="1"/>
  <c r="C6" i="2"/>
  <c r="F56" i="1"/>
  <c r="G52" i="1"/>
  <c r="B6" i="2"/>
  <c r="D31" i="1"/>
  <c r="R32" i="1"/>
  <c r="H56" i="1"/>
  <c r="F40" i="1"/>
  <c r="U24" i="1"/>
  <c r="M32" i="1"/>
  <c r="V32" i="1"/>
  <c r="L38" i="1"/>
  <c r="U66" i="1"/>
  <c r="V60" i="1"/>
  <c r="D10" i="2"/>
  <c r="E10" i="2" s="1"/>
  <c r="I9" i="2"/>
  <c r="E9" i="2"/>
  <c r="D16" i="1"/>
  <c r="D20" i="1"/>
  <c r="D46" i="1"/>
  <c r="P10" i="1"/>
  <c r="E20" i="1"/>
  <c r="Y63" i="1"/>
  <c r="M22" i="1"/>
  <c r="P22" i="1" s="1"/>
  <c r="T27" i="1"/>
  <c r="T29" i="1" s="1"/>
  <c r="M33" i="1"/>
  <c r="J61" i="1"/>
  <c r="J67" i="1" s="1"/>
  <c r="D52" i="1"/>
  <c r="AC63" i="1"/>
  <c r="Y66" i="1"/>
  <c r="AA66" i="1" s="1"/>
  <c r="AC66" i="1" s="1"/>
  <c r="AE66" i="1" s="1"/>
  <c r="E16" i="1"/>
  <c r="M31" i="1"/>
  <c r="D23" i="1"/>
  <c r="L23" i="1" s="1"/>
  <c r="L21" i="1" s="1"/>
  <c r="Y24" i="1"/>
  <c r="D30" i="1"/>
  <c r="D40" i="1" s="1"/>
  <c r="F61" i="1"/>
  <c r="F67" i="1" s="1"/>
  <c r="U67" i="1" s="1"/>
  <c r="L19" i="1"/>
  <c r="D26" i="1"/>
  <c r="Q24" i="1"/>
  <c r="Q26" i="1" s="1"/>
  <c r="O26" i="1"/>
  <c r="U26" i="1" s="1"/>
  <c r="L37" i="1"/>
  <c r="Q63" i="1"/>
  <c r="V29" i="1"/>
  <c r="X29" i="1"/>
  <c r="O29" i="1"/>
  <c r="W27" i="1"/>
  <c r="S27" i="1"/>
  <c r="S29" i="1" s="1"/>
  <c r="O33" i="1"/>
  <c r="O31" i="1" s="1"/>
  <c r="V33" i="1"/>
  <c r="R33" i="1"/>
  <c r="T33" i="1" s="1"/>
  <c r="O44" i="1"/>
  <c r="P26" i="1"/>
  <c r="V24" i="1"/>
  <c r="R24" i="1"/>
  <c r="R26" i="1" s="1"/>
  <c r="X24" i="1"/>
  <c r="AB25" i="1"/>
  <c r="Z24" i="1"/>
  <c r="AB6" i="1"/>
  <c r="Z6" i="1"/>
  <c r="Z10" i="1" s="1"/>
  <c r="AB8" i="1"/>
  <c r="M47" i="1"/>
  <c r="P47" i="1" s="1"/>
  <c r="L50" i="1"/>
  <c r="O50" i="1" s="1"/>
  <c r="M53" i="1"/>
  <c r="P53" i="1" s="1"/>
  <c r="M48" i="1"/>
  <c r="L53" i="1"/>
  <c r="O53" i="1" s="1"/>
  <c r="L48" i="1"/>
  <c r="M44" i="1"/>
  <c r="L33" i="1"/>
  <c r="AC25" i="1"/>
  <c r="AA24" i="1"/>
  <c r="U27" i="1"/>
  <c r="E31" i="1"/>
  <c r="E30" i="1" s="1"/>
  <c r="E40" i="1" s="1"/>
  <c r="L32" i="1"/>
  <c r="L34" i="1"/>
  <c r="L35" i="1"/>
  <c r="L36" i="1"/>
  <c r="M37" i="1"/>
  <c r="N37" i="1" s="1"/>
  <c r="M38" i="1"/>
  <c r="N38" i="1" s="1"/>
  <c r="AC42" i="1"/>
  <c r="Y42" i="1"/>
  <c r="U42" i="1"/>
  <c r="Q42" i="1"/>
  <c r="S42" i="1" s="1"/>
  <c r="AA42" i="1"/>
  <c r="M50" i="1"/>
  <c r="P50" i="1" s="1"/>
  <c r="AD63" i="1"/>
  <c r="Z63" i="1"/>
  <c r="V63" i="1"/>
  <c r="R63" i="1"/>
  <c r="AB63" i="1"/>
  <c r="T63" i="1"/>
  <c r="X63" i="1"/>
  <c r="AF63" i="1"/>
  <c r="Y22" i="1"/>
  <c r="AA22" i="1" s="1"/>
  <c r="AC22" i="1" s="1"/>
  <c r="AE22" i="1" s="1"/>
  <c r="U22" i="1"/>
  <c r="V31" i="1"/>
  <c r="AF32" i="1"/>
  <c r="X59" i="1"/>
  <c r="R59" i="1"/>
  <c r="T59" i="1" s="1"/>
  <c r="V59" i="1"/>
  <c r="AD6" i="1"/>
  <c r="AD8" i="1"/>
  <c r="H40" i="1"/>
  <c r="T24" i="1"/>
  <c r="T26" i="1" s="1"/>
  <c r="V27" i="1"/>
  <c r="R27" i="1"/>
  <c r="R29" i="1" s="1"/>
  <c r="X27" i="1"/>
  <c r="X31" i="1"/>
  <c r="X33" i="1"/>
  <c r="M34" i="1"/>
  <c r="N34" i="1" s="1"/>
  <c r="M35" i="1"/>
  <c r="N35" i="1" s="1"/>
  <c r="W42" i="1"/>
  <c r="M49" i="1"/>
  <c r="P49" i="1" s="1"/>
  <c r="W32" i="1"/>
  <c r="E52" i="1"/>
  <c r="AF62" i="1"/>
  <c r="AB62" i="1"/>
  <c r="X62" i="1"/>
  <c r="Z62" i="1"/>
  <c r="R62" i="1"/>
  <c r="T62" i="1" s="1"/>
  <c r="I40" i="1"/>
  <c r="M17" i="1"/>
  <c r="T32" i="1"/>
  <c r="L45" i="1"/>
  <c r="O45" i="1" s="1"/>
  <c r="D43" i="1"/>
  <c r="D56" i="1" s="1"/>
  <c r="D61" i="1" s="1"/>
  <c r="D67" i="1" s="1"/>
  <c r="L47" i="1"/>
  <c r="O47" i="1" s="1"/>
  <c r="X60" i="1"/>
  <c r="R60" i="1"/>
  <c r="T60" i="1" s="1"/>
  <c r="AD62" i="1"/>
  <c r="S24" i="1"/>
  <c r="S26" i="1" s="1"/>
  <c r="Q32" i="1"/>
  <c r="S32" i="1" s="1"/>
  <c r="U32" i="1"/>
  <c r="AE32" i="1" s="1"/>
  <c r="M42" i="1"/>
  <c r="G56" i="1"/>
  <c r="K56" i="1"/>
  <c r="M45" i="1"/>
  <c r="P45" i="1" s="1"/>
  <c r="E43" i="1"/>
  <c r="E46" i="1"/>
  <c r="AC62" i="1"/>
  <c r="Y62" i="1"/>
  <c r="U62" i="1"/>
  <c r="Q62" i="1"/>
  <c r="S62" i="1" s="1"/>
  <c r="W62" i="1"/>
  <c r="AE62" i="1"/>
  <c r="Z66" i="1"/>
  <c r="AB66" i="1" s="1"/>
  <c r="AD66" i="1" s="1"/>
  <c r="AF66" i="1" s="1"/>
  <c r="V66" i="1"/>
  <c r="R66" i="1"/>
  <c r="X66" i="1"/>
  <c r="L49" i="1"/>
  <c r="O49" i="1" s="1"/>
  <c r="S63" i="1"/>
  <c r="W63" i="1"/>
  <c r="AA63" i="1"/>
  <c r="G61" i="1" l="1"/>
  <c r="B8" i="2"/>
  <c r="H61" i="1"/>
  <c r="I61" i="1"/>
  <c r="I67" i="1" s="1"/>
  <c r="C4" i="2"/>
  <c r="C11" i="2" s="1"/>
  <c r="R31" i="1"/>
  <c r="W26" i="1"/>
  <c r="U61" i="1"/>
  <c r="X22" i="1"/>
  <c r="V22" i="1"/>
  <c r="E56" i="1"/>
  <c r="L31" i="1"/>
  <c r="L30" i="1" s="1"/>
  <c r="L18" i="1"/>
  <c r="L16" i="1" s="1"/>
  <c r="M19" i="1"/>
  <c r="M21" i="1"/>
  <c r="L20" i="1"/>
  <c r="L51" i="1" s="1"/>
  <c r="L52" i="1" s="1"/>
  <c r="E61" i="1"/>
  <c r="E67" i="1" s="1"/>
  <c r="W31" i="1"/>
  <c r="U31" i="1"/>
  <c r="W53" i="1"/>
  <c r="S53" i="1"/>
  <c r="Q53" i="1"/>
  <c r="U53" i="1"/>
  <c r="R64" i="1"/>
  <c r="T66" i="1"/>
  <c r="T64" i="1" s="1"/>
  <c r="M46" i="1"/>
  <c r="P48" i="1"/>
  <c r="AD25" i="1"/>
  <c r="AB24" i="1"/>
  <c r="W44" i="1"/>
  <c r="Y44" i="1"/>
  <c r="Q44" i="1"/>
  <c r="S44" i="1" s="1"/>
  <c r="O43" i="1"/>
  <c r="U44" i="1"/>
  <c r="W29" i="1"/>
  <c r="U29" i="1"/>
  <c r="Z45" i="1"/>
  <c r="AB45" i="1" s="1"/>
  <c r="AD45" i="1" s="1"/>
  <c r="AF45" i="1" s="1"/>
  <c r="V45" i="1"/>
  <c r="R45" i="1"/>
  <c r="T45" i="1"/>
  <c r="X45" i="1"/>
  <c r="Y47" i="1"/>
  <c r="AA47" i="1" s="1"/>
  <c r="AC47" i="1" s="1"/>
  <c r="AE47" i="1" s="1"/>
  <c r="U47" i="1"/>
  <c r="Q47" i="1"/>
  <c r="S47" i="1" s="1"/>
  <c r="W47" i="1"/>
  <c r="T31" i="1"/>
  <c r="N30" i="1"/>
  <c r="E7" i="2" s="1"/>
  <c r="W61" i="1"/>
  <c r="H67" i="1"/>
  <c r="W67" i="1" s="1"/>
  <c r="AC24" i="1"/>
  <c r="AE25" i="1"/>
  <c r="AE24" i="1" s="1"/>
  <c r="P44" i="1"/>
  <c r="M43" i="1"/>
  <c r="X53" i="1"/>
  <c r="R53" i="1"/>
  <c r="T53" i="1" s="1"/>
  <c r="V53" i="1"/>
  <c r="Y65" i="1"/>
  <c r="Y28" i="1"/>
  <c r="AD10" i="1"/>
  <c r="Z33" i="1"/>
  <c r="AB10" i="1"/>
  <c r="AB12" i="1" s="1"/>
  <c r="Z28" i="1"/>
  <c r="Z32" i="1"/>
  <c r="Y32" i="1"/>
  <c r="Y45" i="1"/>
  <c r="AA45" i="1" s="1"/>
  <c r="AC45" i="1" s="1"/>
  <c r="AE45" i="1" s="1"/>
  <c r="U45" i="1"/>
  <c r="Q45" i="1"/>
  <c r="S45" i="1" s="1"/>
  <c r="W45" i="1"/>
  <c r="X47" i="1"/>
  <c r="R47" i="1"/>
  <c r="T47" i="1" s="1"/>
  <c r="V47" i="1"/>
  <c r="Z47" i="1"/>
  <c r="AB47" i="1" s="1"/>
  <c r="AD47" i="1" s="1"/>
  <c r="AF47" i="1" s="1"/>
  <c r="L43" i="1"/>
  <c r="P42" i="1"/>
  <c r="X26" i="1"/>
  <c r="V26" i="1"/>
  <c r="W33" i="1"/>
  <c r="U33" i="1"/>
  <c r="Q33" i="1"/>
  <c r="S33" i="1" s="1"/>
  <c r="S31" i="1" s="1"/>
  <c r="M30" i="1"/>
  <c r="U49" i="1"/>
  <c r="Q49" i="1"/>
  <c r="S49" i="1" s="1"/>
  <c r="W49" i="1"/>
  <c r="N17" i="1"/>
  <c r="V49" i="1"/>
  <c r="R49" i="1"/>
  <c r="T49" i="1" s="1"/>
  <c r="X49" i="1"/>
  <c r="X50" i="1"/>
  <c r="R50" i="1"/>
  <c r="T50" i="1" s="1"/>
  <c r="V50" i="1"/>
  <c r="O48" i="1"/>
  <c r="L46" i="1"/>
  <c r="W50" i="1"/>
  <c r="U50" i="1"/>
  <c r="Q50" i="1"/>
  <c r="S50" i="1" s="1"/>
  <c r="G67" i="1" l="1"/>
  <c r="B11" i="2"/>
  <c r="Y50" i="1"/>
  <c r="AA50" i="1" s="1"/>
  <c r="AC50" i="1" s="1"/>
  <c r="AE50" i="1" s="1"/>
  <c r="L40" i="1"/>
  <c r="N21" i="1"/>
  <c r="N20" i="1" s="1"/>
  <c r="E6" i="2" s="1"/>
  <c r="M20" i="1"/>
  <c r="M51" i="1" s="1"/>
  <c r="M52" i="1" s="1"/>
  <c r="AB33" i="1"/>
  <c r="M18" i="1"/>
  <c r="M16" i="1" s="1"/>
  <c r="N19" i="1"/>
  <c r="N18" i="1" s="1"/>
  <c r="N16" i="1" s="1"/>
  <c r="AA32" i="1"/>
  <c r="V48" i="1"/>
  <c r="Z48" i="1"/>
  <c r="X48" i="1"/>
  <c r="P46" i="1"/>
  <c r="R48" i="1"/>
  <c r="R46" i="1" s="1"/>
  <c r="W48" i="1"/>
  <c r="Q48" i="1"/>
  <c r="Q46" i="1" s="1"/>
  <c r="U48" i="1"/>
  <c r="Y48" i="1"/>
  <c r="O46" i="1"/>
  <c r="S43" i="1"/>
  <c r="Z49" i="1"/>
  <c r="AB49" i="1" s="1"/>
  <c r="AD49" i="1" s="1"/>
  <c r="AF49" i="1" s="1"/>
  <c r="AD42" i="1"/>
  <c r="Z42" i="1"/>
  <c r="V42" i="1"/>
  <c r="R42" i="1"/>
  <c r="AB42" i="1"/>
  <c r="AF42" i="1"/>
  <c r="X42" i="1"/>
  <c r="AD12" i="1"/>
  <c r="AF10" i="1"/>
  <c r="AF12" i="1" s="1"/>
  <c r="U43" i="1"/>
  <c r="W43" i="1"/>
  <c r="Y33" i="1"/>
  <c r="AA33" i="1" s="1"/>
  <c r="AB28" i="1"/>
  <c r="Z27" i="1"/>
  <c r="AA28" i="1"/>
  <c r="Y27" i="1"/>
  <c r="Z53" i="1"/>
  <c r="AB53" i="1" s="1"/>
  <c r="AD53" i="1" s="1"/>
  <c r="AF53" i="1" s="1"/>
  <c r="X44" i="1"/>
  <c r="Z44" i="1"/>
  <c r="R44" i="1"/>
  <c r="R43" i="1" s="1"/>
  <c r="V44" i="1"/>
  <c r="P43" i="1"/>
  <c r="Q43" i="1"/>
  <c r="P64" i="1"/>
  <c r="R71" i="1"/>
  <c r="V71" i="1" s="1"/>
  <c r="Q31" i="1"/>
  <c r="AB32" i="1"/>
  <c r="Z31" i="1"/>
  <c r="Z50" i="1"/>
  <c r="AB50" i="1" s="1"/>
  <c r="AD50" i="1" s="1"/>
  <c r="AF50" i="1" s="1"/>
  <c r="Y49" i="1"/>
  <c r="AA49" i="1" s="1"/>
  <c r="AC49" i="1" s="1"/>
  <c r="AE49" i="1" s="1"/>
  <c r="L56" i="1"/>
  <c r="AB29" i="1"/>
  <c r="AA29" i="1"/>
  <c r="AA44" i="1"/>
  <c r="Y43" i="1"/>
  <c r="AF25" i="1"/>
  <c r="AF24" i="1" s="1"/>
  <c r="AD24" i="1"/>
  <c r="T71" i="1"/>
  <c r="X71" i="1" s="1"/>
  <c r="Y53" i="1"/>
  <c r="AA53" i="1" s="1"/>
  <c r="AC53" i="1" s="1"/>
  <c r="AE53" i="1" s="1"/>
  <c r="L61" i="1" l="1"/>
  <c r="L67" i="1" s="1"/>
  <c r="T44" i="1"/>
  <c r="T43" i="1" s="1"/>
  <c r="M40" i="1"/>
  <c r="M56" i="1"/>
  <c r="N40" i="1"/>
  <c r="E5" i="2"/>
  <c r="E4" i="2" s="1"/>
  <c r="E11" i="2" s="1"/>
  <c r="AD33" i="1"/>
  <c r="AF33" i="1" s="1"/>
  <c r="AF31" i="1" s="1"/>
  <c r="J38" i="1"/>
  <c r="K38" i="1" s="1"/>
  <c r="P38" i="1" s="1"/>
  <c r="R38" i="1" s="1"/>
  <c r="T38" i="1" s="1"/>
  <c r="J36" i="1"/>
  <c r="K36" i="1" s="1"/>
  <c r="P36" i="1" s="1"/>
  <c r="J35" i="1"/>
  <c r="K35" i="1" s="1"/>
  <c r="P35" i="1" s="1"/>
  <c r="X35" i="1" s="1"/>
  <c r="J34" i="1"/>
  <c r="K34" i="1" s="1"/>
  <c r="J39" i="1"/>
  <c r="K39" i="1" s="1"/>
  <c r="P39" i="1" s="1"/>
  <c r="R39" i="1" s="1"/>
  <c r="T39" i="1" s="1"/>
  <c r="J21" i="1"/>
  <c r="J19" i="1"/>
  <c r="K19" i="1" s="1"/>
  <c r="J37" i="1"/>
  <c r="K37" i="1" s="1"/>
  <c r="P37" i="1" s="1"/>
  <c r="V37" i="1" s="1"/>
  <c r="J17" i="1"/>
  <c r="K17" i="1" s="1"/>
  <c r="AC29" i="1"/>
  <c r="AE29" i="1" s="1"/>
  <c r="Y31" i="1"/>
  <c r="S48" i="1"/>
  <c r="S46" i="1" s="1"/>
  <c r="V64" i="1"/>
  <c r="M64" i="1"/>
  <c r="P65" i="1"/>
  <c r="X64" i="1"/>
  <c r="V43" i="1"/>
  <c r="X43" i="1"/>
  <c r="AC28" i="1"/>
  <c r="AA27" i="1"/>
  <c r="U46" i="1"/>
  <c r="W46" i="1"/>
  <c r="V46" i="1"/>
  <c r="X46" i="1"/>
  <c r="AD29" i="1"/>
  <c r="AF29" i="1" s="1"/>
  <c r="AC32" i="1"/>
  <c r="AA31" i="1"/>
  <c r="AD28" i="1"/>
  <c r="AB27" i="1"/>
  <c r="AB48" i="1"/>
  <c r="Z46" i="1"/>
  <c r="O35" i="1"/>
  <c r="V35" i="1"/>
  <c r="X36" i="1"/>
  <c r="O36" i="1"/>
  <c r="Z36" i="1"/>
  <c r="AB36" i="1" s="1"/>
  <c r="AD36" i="1" s="1"/>
  <c r="AF36" i="1" s="1"/>
  <c r="V36" i="1"/>
  <c r="R36" i="1"/>
  <c r="T36" i="1" s="1"/>
  <c r="AD32" i="1"/>
  <c r="AD31" i="1" s="1"/>
  <c r="AB31" i="1"/>
  <c r="J20" i="1"/>
  <c r="J52" i="1" s="1"/>
  <c r="K21" i="1"/>
  <c r="AA48" i="1"/>
  <c r="Y46" i="1"/>
  <c r="AA43" i="1"/>
  <c r="AC44" i="1"/>
  <c r="AB44" i="1"/>
  <c r="Z43" i="1"/>
  <c r="AC33" i="1"/>
  <c r="AE33" i="1" s="1"/>
  <c r="AE31" i="1" s="1"/>
  <c r="T42" i="1"/>
  <c r="T48" i="1"/>
  <c r="T46" i="1" s="1"/>
  <c r="M61" i="1" l="1"/>
  <c r="V38" i="1"/>
  <c r="Z37" i="1"/>
  <c r="AB37" i="1" s="1"/>
  <c r="AD37" i="1" s="1"/>
  <c r="AF37" i="1" s="1"/>
  <c r="V39" i="1"/>
  <c r="J30" i="1"/>
  <c r="O39" i="1"/>
  <c r="W39" i="1" s="1"/>
  <c r="O38" i="1"/>
  <c r="Y38" i="1" s="1"/>
  <c r="AA38" i="1" s="1"/>
  <c r="AC38" i="1" s="1"/>
  <c r="AE38" i="1" s="1"/>
  <c r="Z38" i="1"/>
  <c r="AB38" i="1" s="1"/>
  <c r="AD38" i="1" s="1"/>
  <c r="AF38" i="1" s="1"/>
  <c r="X39" i="1"/>
  <c r="Z39" i="1"/>
  <c r="AB39" i="1" s="1"/>
  <c r="AD39" i="1" s="1"/>
  <c r="AF39" i="1" s="1"/>
  <c r="X38" i="1"/>
  <c r="Z35" i="1"/>
  <c r="AB35" i="1" s="1"/>
  <c r="AD35" i="1" s="1"/>
  <c r="AF35" i="1" s="1"/>
  <c r="O37" i="1"/>
  <c r="R37" i="1"/>
  <c r="T37" i="1" s="1"/>
  <c r="R35" i="1"/>
  <c r="T35" i="1" s="1"/>
  <c r="J18" i="1"/>
  <c r="J16" i="1" s="1"/>
  <c r="X37" i="1"/>
  <c r="P17" i="1"/>
  <c r="K20" i="1"/>
  <c r="P21" i="1"/>
  <c r="AE44" i="1"/>
  <c r="AE43" i="1" s="1"/>
  <c r="AC43" i="1"/>
  <c r="AA46" i="1"/>
  <c r="AC48" i="1"/>
  <c r="AB43" i="1"/>
  <c r="AD44" i="1"/>
  <c r="AF28" i="1"/>
  <c r="AF27" i="1" s="1"/>
  <c r="AD27" i="1"/>
  <c r="P19" i="1"/>
  <c r="K18" i="1"/>
  <c r="P18" i="1" s="1"/>
  <c r="M65" i="1"/>
  <c r="M67" i="1"/>
  <c r="K30" i="1"/>
  <c r="G7" i="2" s="1"/>
  <c r="P34" i="1"/>
  <c r="Y35" i="1"/>
  <c r="AA35" i="1" s="1"/>
  <c r="AC35" i="1" s="1"/>
  <c r="AE35" i="1" s="1"/>
  <c r="U35" i="1"/>
  <c r="Q35" i="1"/>
  <c r="S35" i="1" s="1"/>
  <c r="W35" i="1"/>
  <c r="AD48" i="1"/>
  <c r="AB46" i="1"/>
  <c r="W37" i="1"/>
  <c r="Y37" i="1"/>
  <c r="AA37" i="1" s="1"/>
  <c r="AC37" i="1" s="1"/>
  <c r="AE37" i="1" s="1"/>
  <c r="U37" i="1"/>
  <c r="Q37" i="1"/>
  <c r="S37" i="1" s="1"/>
  <c r="Y39" i="1"/>
  <c r="AA39" i="1" s="1"/>
  <c r="AC39" i="1" s="1"/>
  <c r="AE39" i="1" s="1"/>
  <c r="U39" i="1"/>
  <c r="W36" i="1"/>
  <c r="S36" i="1"/>
  <c r="Y36" i="1"/>
  <c r="AA36" i="1" s="1"/>
  <c r="AC36" i="1" s="1"/>
  <c r="AE36" i="1" s="1"/>
  <c r="U36" i="1"/>
  <c r="Q36" i="1"/>
  <c r="AC31" i="1"/>
  <c r="AC27" i="1"/>
  <c r="AE28" i="1"/>
  <c r="AE27" i="1" s="1"/>
  <c r="X65" i="1"/>
  <c r="V65" i="1"/>
  <c r="Z65" i="1"/>
  <c r="W38" i="1" l="1"/>
  <c r="Q38" i="1"/>
  <c r="S38" i="1" s="1"/>
  <c r="K52" i="1"/>
  <c r="G6" i="2"/>
  <c r="U38" i="1"/>
  <c r="Q39" i="1"/>
  <c r="S39" i="1" s="1"/>
  <c r="Z34" i="1"/>
  <c r="V34" i="1"/>
  <c r="R34" i="1"/>
  <c r="R30" i="1" s="1"/>
  <c r="X34" i="1"/>
  <c r="O34" i="1"/>
  <c r="P30" i="1"/>
  <c r="D7" i="2" s="1"/>
  <c r="X18" i="1"/>
  <c r="V18" i="1"/>
  <c r="Z18" i="1"/>
  <c r="AB18" i="1" s="1"/>
  <c r="AD18" i="1" s="1"/>
  <c r="AF18" i="1" s="1"/>
  <c r="R18" i="1"/>
  <c r="T18" i="1" s="1"/>
  <c r="O18" i="1"/>
  <c r="AD46" i="1"/>
  <c r="AF48" i="1"/>
  <c r="AF46" i="1" s="1"/>
  <c r="X19" i="1"/>
  <c r="O19" i="1"/>
  <c r="Z19" i="1"/>
  <c r="AB19" i="1" s="1"/>
  <c r="AD19" i="1" s="1"/>
  <c r="AF19" i="1" s="1"/>
  <c r="R19" i="1"/>
  <c r="T19" i="1" s="1"/>
  <c r="V19" i="1"/>
  <c r="AF44" i="1"/>
  <c r="AF43" i="1" s="1"/>
  <c r="AD43" i="1"/>
  <c r="AE48" i="1"/>
  <c r="AE46" i="1" s="1"/>
  <c r="AC46" i="1"/>
  <c r="Z17" i="1"/>
  <c r="V17" i="1"/>
  <c r="R17" i="1"/>
  <c r="O17" i="1"/>
  <c r="P16" i="1"/>
  <c r="D5" i="2" s="1"/>
  <c r="X17" i="1"/>
  <c r="Z21" i="1"/>
  <c r="V21" i="1"/>
  <c r="R21" i="1"/>
  <c r="R20" i="1" s="1"/>
  <c r="R51" i="1" s="1"/>
  <c r="O21" i="1"/>
  <c r="P23" i="1"/>
  <c r="P20" i="1"/>
  <c r="D6" i="2" s="1"/>
  <c r="X21" i="1"/>
  <c r="AB65" i="1"/>
  <c r="Z64" i="1"/>
  <c r="K16" i="1"/>
  <c r="R16" i="1" l="1"/>
  <c r="T21" i="1"/>
  <c r="T20" i="1" s="1"/>
  <c r="T51" i="1" s="1"/>
  <c r="T52" i="1" s="1"/>
  <c r="T17" i="1"/>
  <c r="T16" i="1" s="1"/>
  <c r="K40" i="1"/>
  <c r="K61" i="1" s="1"/>
  <c r="K67" i="1" s="1"/>
  <c r="G5" i="2"/>
  <c r="G4" i="2" s="1"/>
  <c r="G11" i="2" s="1"/>
  <c r="V23" i="1"/>
  <c r="Z23" i="1"/>
  <c r="AB23" i="1" s="1"/>
  <c r="AD23" i="1" s="1"/>
  <c r="AF23" i="1" s="1"/>
  <c r="X23" i="1"/>
  <c r="Z16" i="1"/>
  <c r="AB17" i="1"/>
  <c r="W19" i="1"/>
  <c r="Y19" i="1"/>
  <c r="AA19" i="1" s="1"/>
  <c r="AC19" i="1" s="1"/>
  <c r="AE19" i="1" s="1"/>
  <c r="Q19" i="1"/>
  <c r="S19" i="1" s="1"/>
  <c r="U19" i="1"/>
  <c r="O20" i="1"/>
  <c r="Y21" i="1"/>
  <c r="U21" i="1"/>
  <c r="Q21" i="1"/>
  <c r="Q20" i="1" s="1"/>
  <c r="Q51" i="1" s="1"/>
  <c r="O23" i="1"/>
  <c r="W21" i="1"/>
  <c r="Y17" i="1"/>
  <c r="U17" i="1"/>
  <c r="Q17" i="1"/>
  <c r="S17" i="1" s="1"/>
  <c r="O16" i="1"/>
  <c r="W17" i="1"/>
  <c r="P51" i="1"/>
  <c r="V20" i="1"/>
  <c r="X20" i="1"/>
  <c r="R52" i="1"/>
  <c r="R56" i="1"/>
  <c r="R40" i="1"/>
  <c r="Y18" i="1"/>
  <c r="AA18" i="1" s="1"/>
  <c r="AC18" i="1" s="1"/>
  <c r="AE18" i="1" s="1"/>
  <c r="U18" i="1"/>
  <c r="Q18" i="1"/>
  <c r="S18" i="1" s="1"/>
  <c r="W18" i="1"/>
  <c r="Y34" i="1"/>
  <c r="U34" i="1"/>
  <c r="Q34" i="1"/>
  <c r="Q30" i="1" s="1"/>
  <c r="W34" i="1"/>
  <c r="O30" i="1"/>
  <c r="AB64" i="1"/>
  <c r="AD65" i="1"/>
  <c r="Z20" i="1"/>
  <c r="AB21" i="1"/>
  <c r="X30" i="1"/>
  <c r="V30" i="1"/>
  <c r="Z71" i="1"/>
  <c r="T56" i="1"/>
  <c r="V16" i="1"/>
  <c r="P40" i="1"/>
  <c r="X16" i="1"/>
  <c r="T34" i="1"/>
  <c r="T30" i="1" s="1"/>
  <c r="AB34" i="1"/>
  <c r="Z30" i="1"/>
  <c r="D4" i="2" l="1"/>
  <c r="D11" i="2" s="1"/>
  <c r="S16" i="1"/>
  <c r="T40" i="1"/>
  <c r="S34" i="1"/>
  <c r="S30" i="1" s="1"/>
  <c r="W20" i="1"/>
  <c r="O51" i="1"/>
  <c r="U20" i="1"/>
  <c r="O40" i="1"/>
  <c r="U16" i="1"/>
  <c r="W16" i="1"/>
  <c r="Q52" i="1"/>
  <c r="Q56" i="1"/>
  <c r="AD34" i="1"/>
  <c r="AB30" i="1"/>
  <c r="X40" i="1"/>
  <c r="V40" i="1"/>
  <c r="AB71" i="1"/>
  <c r="R61" i="1"/>
  <c r="S21" i="1"/>
  <c r="S20" i="1" s="1"/>
  <c r="S51" i="1" s="1"/>
  <c r="AD17" i="1"/>
  <c r="AB16" i="1"/>
  <c r="AA34" i="1"/>
  <c r="Y30" i="1"/>
  <c r="U23" i="1"/>
  <c r="W23" i="1"/>
  <c r="AF65" i="1"/>
  <c r="AF64" i="1" s="1"/>
  <c r="AD64" i="1"/>
  <c r="Y16" i="1"/>
  <c r="AA17" i="1"/>
  <c r="AD21" i="1"/>
  <c r="AB20" i="1"/>
  <c r="W30" i="1"/>
  <c r="U30" i="1"/>
  <c r="X51" i="1"/>
  <c r="P52" i="1"/>
  <c r="Z51" i="1"/>
  <c r="V51" i="1"/>
  <c r="P56" i="1"/>
  <c r="P61" i="1" s="1"/>
  <c r="Q16" i="1"/>
  <c r="Q40" i="1" s="1"/>
  <c r="Y20" i="1"/>
  <c r="AA21" i="1"/>
  <c r="Z40" i="1"/>
  <c r="Q61" i="1" l="1"/>
  <c r="Q67" i="1" s="1"/>
  <c r="T61" i="1"/>
  <c r="V52" i="1"/>
  <c r="Z52" i="1"/>
  <c r="AB52" i="1" s="1"/>
  <c r="AD52" i="1" s="1"/>
  <c r="AF52" i="1" s="1"/>
  <c r="X52" i="1"/>
  <c r="AD16" i="1"/>
  <c r="AF17" i="1"/>
  <c r="AF16" i="1" s="1"/>
  <c r="S52" i="1"/>
  <c r="S56" i="1"/>
  <c r="Y51" i="1"/>
  <c r="U51" i="1"/>
  <c r="W51" i="1"/>
  <c r="O52" i="1"/>
  <c r="O56" i="1"/>
  <c r="AF71" i="1"/>
  <c r="AC17" i="1"/>
  <c r="AA16" i="1"/>
  <c r="T70" i="1"/>
  <c r="X70" i="1" s="1"/>
  <c r="T67" i="1"/>
  <c r="T72" i="1" s="1"/>
  <c r="X72" i="1" s="1"/>
  <c r="AC34" i="1"/>
  <c r="AA30" i="1"/>
  <c r="R70" i="1"/>
  <c r="V70" i="1" s="1"/>
  <c r="R67" i="1"/>
  <c r="R72" i="1" s="1"/>
  <c r="V72" i="1" s="1"/>
  <c r="AF34" i="1"/>
  <c r="AF30" i="1" s="1"/>
  <c r="AD30" i="1"/>
  <c r="AD71" i="1"/>
  <c r="X61" i="1"/>
  <c r="V61" i="1"/>
  <c r="P67" i="1"/>
  <c r="X56" i="1"/>
  <c r="V56" i="1"/>
  <c r="AD20" i="1"/>
  <c r="AF21" i="1"/>
  <c r="AF20" i="1" s="1"/>
  <c r="AA23" i="1"/>
  <c r="AA20" i="1"/>
  <c r="AC21" i="1"/>
  <c r="AB51" i="1"/>
  <c r="Z56" i="1"/>
  <c r="Z61" i="1" s="1"/>
  <c r="Y40" i="1"/>
  <c r="AB40" i="1"/>
  <c r="U40" i="1"/>
  <c r="W40" i="1"/>
  <c r="S40" i="1"/>
  <c r="AD40" i="1" l="1"/>
  <c r="S61" i="1"/>
  <c r="S67" i="1" s="1"/>
  <c r="Z70" i="1"/>
  <c r="Z67" i="1"/>
  <c r="Z72" i="1" s="1"/>
  <c r="AE34" i="1"/>
  <c r="AE30" i="1" s="1"/>
  <c r="AC30" i="1"/>
  <c r="Y52" i="1"/>
  <c r="AA52" i="1" s="1"/>
  <c r="AC52" i="1" s="1"/>
  <c r="AE52" i="1" s="1"/>
  <c r="U52" i="1"/>
  <c r="W52" i="1"/>
  <c r="X67" i="1"/>
  <c r="V67" i="1"/>
  <c r="AC16" i="1"/>
  <c r="AC40" i="1" s="1"/>
  <c r="AE17" i="1"/>
  <c r="AE16" i="1" s="1"/>
  <c r="AD51" i="1"/>
  <c r="AB56" i="1"/>
  <c r="AB61" i="1"/>
  <c r="AE21" i="1"/>
  <c r="AC20" i="1"/>
  <c r="AC23" i="1"/>
  <c r="AA40" i="1"/>
  <c r="W56" i="1"/>
  <c r="U56" i="1"/>
  <c r="AA51" i="1"/>
  <c r="Y56" i="1"/>
  <c r="Y61" i="1" s="1"/>
  <c r="Y67" i="1" s="1"/>
  <c r="AF40" i="1"/>
  <c r="AF51" i="1" l="1"/>
  <c r="AF56" i="1" s="1"/>
  <c r="AF61" i="1" s="1"/>
  <c r="AD56" i="1"/>
  <c r="AD61" i="1" s="1"/>
  <c r="AB70" i="1"/>
  <c r="AB67" i="1"/>
  <c r="AB72" i="1" s="1"/>
  <c r="AC51" i="1"/>
  <c r="AA56" i="1"/>
  <c r="AA61" i="1" s="1"/>
  <c r="AA67" i="1" s="1"/>
  <c r="AE23" i="1"/>
  <c r="AE20" i="1"/>
  <c r="AE40" i="1" s="1"/>
  <c r="AF70" i="1" l="1"/>
  <c r="AF67" i="1"/>
  <c r="AF72" i="1" s="1"/>
  <c r="AD70" i="1"/>
  <c r="AD67" i="1"/>
  <c r="AD72" i="1" s="1"/>
  <c r="AE51" i="1"/>
  <c r="AE56" i="1" s="1"/>
  <c r="AE61" i="1" s="1"/>
  <c r="AE67" i="1" s="1"/>
  <c r="AC56" i="1"/>
  <c r="AC61" i="1" s="1"/>
  <c r="AC67" i="1" s="1"/>
</calcChain>
</file>

<file path=xl/comments1.xml><?xml version="1.0" encoding="utf-8"?>
<comments xmlns="http://schemas.openxmlformats.org/spreadsheetml/2006/main">
  <authors>
    <author>Ирина Ю. Яковенко</author>
  </authors>
  <commentLis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Ю. Яковенко:</t>
        </r>
        <r>
          <rPr>
            <sz val="9"/>
            <color indexed="81"/>
            <rFont val="Tahoma"/>
            <family val="2"/>
            <charset val="204"/>
          </rPr>
          <t xml:space="preserve">
по факту услуги цехов и по сметам+материалы по тех. Закл.
</t>
        </r>
      </text>
    </comment>
  </commentList>
</comments>
</file>

<file path=xl/sharedStrings.xml><?xml version="1.0" encoding="utf-8"?>
<sst xmlns="http://schemas.openxmlformats.org/spreadsheetml/2006/main" count="242" uniqueCount="158">
  <si>
    <t>Необходимая валовая выручка  и расчет тарифов на услуги по передаче электрической энергии  на 2020-2024 годы</t>
  </si>
  <si>
    <t xml:space="preserve">Значения параметров расчета тарифов </t>
  </si>
  <si>
    <t xml:space="preserve"> № п/п</t>
  </si>
  <si>
    <t>Показатели</t>
  </si>
  <si>
    <t>Ед. изм.</t>
  </si>
  <si>
    <t>2019
утверждено</t>
  </si>
  <si>
    <t>2020
предлож.</t>
  </si>
  <si>
    <t>2020
принято</t>
  </si>
  <si>
    <t>2021
принято</t>
  </si>
  <si>
    <t>2022
принято</t>
  </si>
  <si>
    <t>2023
принято</t>
  </si>
  <si>
    <t>2024
принято</t>
  </si>
  <si>
    <t>Индекс потребительских цен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</si>
  <si>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</si>
  <si>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</si>
  <si>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</si>
  <si>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</si>
  <si>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</si>
  <si>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</si>
  <si>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и неподконтрольных расходов</t>
  </si>
  <si>
    <t xml:space="preserve"> Принято по итогам анализа 2018 года</t>
  </si>
  <si>
    <t>2020
предложено предприятием</t>
  </si>
  <si>
    <t>2020
принято методом аналога</t>
  </si>
  <si>
    <t>2020
принято методом экономически обоснованных затрат</t>
  </si>
  <si>
    <t>1-е полугодие 2020 
 (принято)</t>
  </si>
  <si>
    <t>2-е полугодие 2020
 (принято)</t>
  </si>
  <si>
    <t>Отклонение
  (+/-) (принято от утвержд.)</t>
  </si>
  <si>
    <t>Отклонение
  (+/-) (принято от предлож.)</t>
  </si>
  <si>
    <t>всего</t>
  </si>
  <si>
    <t>на товарную продукцию</t>
  </si>
  <si>
    <t>на товарную продукцию (30 %)</t>
  </si>
  <si>
    <t>на товарную продукцию (70 %)</t>
  </si>
  <si>
    <t>Подконтрольные расходы</t>
  </si>
  <si>
    <t>1.1</t>
  </si>
  <si>
    <t>Материальные затраты, в том числе: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</si>
  <si>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</si>
  <si>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</si>
  <si>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</si>
  <si>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</si>
  <si>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устройств), в том числе:</t>
  </si>
  <si>
    <t>Расходы на ремонт</t>
  </si>
  <si>
    <t>1.2</t>
  </si>
  <si>
    <t>Расходы на оплату труда, в том числе:</t>
  </si>
  <si>
    <t>1.2.1</t>
  </si>
  <si>
    <t>ФОТ производственных рабочих</t>
  </si>
  <si>
    <t>Численность ПП</t>
  </si>
  <si>
    <t>чел.</t>
  </si>
  <si>
    <t>Средняя заработная плата ПП</t>
  </si>
  <si>
    <t>руб.</t>
  </si>
  <si>
    <t>1.2.2</t>
  </si>
  <si>
    <t>ФОТ Цехового персонала</t>
  </si>
  <si>
    <t>Численность ЦП</t>
  </si>
  <si>
    <t>Средняя заработная плата ЦП</t>
  </si>
  <si>
    <t>1.2.3</t>
  </si>
  <si>
    <t>ФОТ Общехозяйственного персонала</t>
  </si>
  <si>
    <t>Численность ОХР</t>
  </si>
  <si>
    <t>Средняя заработная плата ОХР</t>
  </si>
  <si>
    <t>1.3</t>
  </si>
  <si>
    <t>Прочие расходы, всего, в том числе:</t>
  </si>
  <si>
    <t>1.3.1</t>
  </si>
  <si>
    <t>Ремонт основных фондов</t>
  </si>
  <si>
    <t>1.3.1.1</t>
  </si>
  <si>
    <t>сырье, материалы, запасные части</t>
  </si>
  <si>
    <t>1.3.1.2</t>
  </si>
  <si>
    <t xml:space="preserve">услуги сторонних ремонтных организаций </t>
  </si>
  <si>
    <t>1.3.2</t>
  </si>
  <si>
    <t xml:space="preserve">Теплоэнергия </t>
  </si>
  <si>
    <t>1.3.3</t>
  </si>
  <si>
    <t>Электроэнергия на хозяйственные нужды</t>
  </si>
  <si>
    <t>1.3.4</t>
  </si>
  <si>
    <t>Цеховые расходы</t>
  </si>
  <si>
    <t>1.3.5</t>
  </si>
  <si>
    <t>Общехозяйственныерасходы</t>
  </si>
  <si>
    <t>1.3.6</t>
  </si>
  <si>
    <t>Прочие подконтрольные расходы</t>
  </si>
  <si>
    <t>1.3.7</t>
  </si>
  <si>
    <t>Подконтрольные расходы из прибыли</t>
  </si>
  <si>
    <t>ИТОГО подконтрольные расходы</t>
  </si>
  <si>
    <t>Неподконтрольные расходы</t>
  </si>
  <si>
    <t>2.1</t>
  </si>
  <si>
    <t>Плата за аренду имущества и лизинг</t>
  </si>
  <si>
    <t>2.2</t>
  </si>
  <si>
    <t>Амортизация, в т.ч.:</t>
  </si>
  <si>
    <t>2.2.1</t>
  </si>
  <si>
    <t>ОПФ</t>
  </si>
  <si>
    <t>2.2.2</t>
  </si>
  <si>
    <t xml:space="preserve">прочая </t>
  </si>
  <si>
    <t>2.3</t>
  </si>
  <si>
    <t>Налоги, в том числе:</t>
  </si>
  <si>
    <t>2.3.1</t>
  </si>
  <si>
    <t>налог на прибыль</t>
  </si>
  <si>
    <t>2.3.2</t>
  </si>
  <si>
    <t>плата за землю</t>
  </si>
  <si>
    <t>2.3.3</t>
  </si>
  <si>
    <t>налог на имущество</t>
  </si>
  <si>
    <t>2.3.4</t>
  </si>
  <si>
    <t>прочие налоги и сборы</t>
  </si>
  <si>
    <t>2.4</t>
  </si>
  <si>
    <t>Страховые взносы на ФОТ</t>
  </si>
  <si>
    <t>Размер страховых взносов</t>
  </si>
  <si>
    <t>%</t>
  </si>
  <si>
    <t>2.5</t>
  </si>
  <si>
    <t>Прочие неподконтрольные расходы</t>
  </si>
  <si>
    <t>2.6</t>
  </si>
  <si>
    <r>
      <t xml:space="preserve">Прибыль на капитальные вложения </t>
    </r>
    <r>
      <rPr>
        <sz val="12"/>
        <rFont val="Times New Roman"/>
        <family val="1"/>
        <charset val="204"/>
      </rPr>
      <t>(не &gt; 12% от НВВ)</t>
    </r>
  </si>
  <si>
    <t>2.7</t>
  </si>
  <si>
    <t>Возврат заемных средств, направляемый на финансирование капитальных вложений</t>
  </si>
  <si>
    <t>ИТОГО неподконтрольные расходы</t>
  </si>
  <si>
    <t>Расходы, связанные с компенсацией незапланированных расходов</t>
  </si>
  <si>
    <t>3.1</t>
  </si>
  <si>
    <t>Выпадающие доходы/экономия средств по итогам предыдущих периодов</t>
  </si>
  <si>
    <t>3.2</t>
  </si>
  <si>
    <t>Расходы долгосрочного периода регулирования, связанные с компенсацией незапланированных расходов (со знаком «плюс») или полученного избытка (со знаком «минус»), выявленных по итогам последнего истекшего года долгосрочного периода регулирования Вi</t>
  </si>
  <si>
    <t>3.3</t>
  </si>
  <si>
    <t>Корректировка с учетом надежности и качества</t>
  </si>
  <si>
    <t>ИТОГО НВВ на содержание сетей с учетом корректировки</t>
  </si>
  <si>
    <t>Полезный отпуск электроэнергии</t>
  </si>
  <si>
    <t>млн. кВт.ч</t>
  </si>
  <si>
    <t xml:space="preserve">Заявленная мощность </t>
  </si>
  <si>
    <t>МВт</t>
  </si>
  <si>
    <t>Расходы на оплату технологического расхода (потерь)</t>
  </si>
  <si>
    <t>Средневзвешенный тариф покупки потерь</t>
  </si>
  <si>
    <t>руб./МВт.ч.</t>
  </si>
  <si>
    <t>Объем потерь</t>
  </si>
  <si>
    <t xml:space="preserve">Расходы на передачу электроэнергии </t>
  </si>
  <si>
    <t>Индивидуальный тариф на услуги по передаче электрической энергии</t>
  </si>
  <si>
    <t>Принято на 2 п/г 2019 года</t>
  </si>
  <si>
    <t>Предложено предприятием на 2020 год</t>
  </si>
  <si>
    <t>Принято на 1 полугодие 2020 года</t>
  </si>
  <si>
    <t>Принято на 2 полугодие 2020 года</t>
  </si>
  <si>
    <t>Изменение ставок, принятых на 1 п/г 2020 года по отношению к утв. на 2 п/г 2019 год, %</t>
  </si>
  <si>
    <t>Изменение ставок, принятых на 2 п/г 2020 года по отношению к утв. на 2 п/г 2019 год, %</t>
  </si>
  <si>
    <t>Принято на 2021 год</t>
  </si>
  <si>
    <t>Принято на 2022 год</t>
  </si>
  <si>
    <t>Принято на 2023 год</t>
  </si>
  <si>
    <t>Принято на 2024 год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</si>
  <si>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</si>
  <si>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</si>
  <si>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</si>
  <si>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руб./МВт.ч</t>
  </si>
  <si>
    <t>Одноставочный тариф</t>
  </si>
  <si>
    <t>руб./кВт.ч</t>
  </si>
  <si>
    <t>НЕПОДКОНТРОЛЬНЫЕ РАСХОДЫ</t>
  </si>
  <si>
    <t>Расходы долгосрочного периода регулирования, связанные с компенсацией незапланированных расходов</t>
  </si>
  <si>
    <t>Наименование показателя</t>
  </si>
  <si>
    <t>тыс. руб.</t>
  </si>
  <si>
    <t>предложено Омсктехуглерод на 2020г (тыс. руб.)</t>
  </si>
  <si>
    <t>утверждено РЭК в тарифе 2019г (тыс. руб.)</t>
  </si>
  <si>
    <t>утверждено РЭК в тарифе 2020г</t>
  </si>
  <si>
    <t>ПОДКОНТРОЛЬНЫЕ РАСХОДЫ, в т.ч.</t>
  </si>
  <si>
    <t>- материальные затраты</t>
  </si>
  <si>
    <t>- расходы на оплату труда</t>
  </si>
  <si>
    <t>- прочие расходы</t>
  </si>
  <si>
    <t>Одноставочный тариф на передачу ЭЭ, руб/кВт.ч</t>
  </si>
  <si>
    <t>изменение к предыдущему периоду</t>
  </si>
  <si>
    <t>-</t>
  </si>
  <si>
    <t>в т.ч. метод ЭОР</t>
  </si>
  <si>
    <t>в т.ч. метод аналогов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</si>
</sst>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"/>
    <numFmt numFmtId="166" formatCode="0.0%"/>
    <numFmt numFmtId="167" formatCode="#,##0.0"/>
    <numFmt numFmtId="168" formatCode="#,##0.00000"/>
    <numFmt numFmtId="169" formatCode="0.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u/>
      <sz val="14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6" fillId="0" borderId="0"/>
    <xf numFmtId="0" fontId="7" fillId="0" borderId="1" applyBorder="0">
      <alignment horizontal="center" vertical="center" wrapText="1"/>
    </xf>
    <xf numFmtId="9" fontId="3" fillId="0" borderId="0" applyFont="0" applyFill="0" applyBorder="0" applyAlignment="0" applyProtection="0"/>
    <xf numFmtId="4" fontId="14" fillId="2" borderId="0" applyBorder="0">
      <alignment horizontal="right"/>
    </xf>
    <xf numFmtId="9" fontId="19" fillId="0" borderId="0" applyFont="0" applyFill="0" applyBorder="0" applyAlignment="0" applyProtection="0"/>
  </cellStyleXfs>
  <cellXfs count="15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1" fillId="0" borderId="2" xfId="3" applyNumberFormat="1" applyFont="1" applyFill="1" applyBorder="1" applyAlignment="1">
      <alignment vertical="center" wrapText="1"/>
    </xf>
    <xf numFmtId="49" fontId="21" fillId="0" borderId="2" xfId="3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9" fontId="22" fillId="0" borderId="8" xfId="7" applyFont="1" applyBorder="1" applyAlignment="1">
      <alignment horizontal="center" vertical="center" wrapText="1"/>
    </xf>
    <xf numFmtId="9" fontId="22" fillId="0" borderId="2" xfId="7" applyFont="1" applyBorder="1" applyAlignment="1">
      <alignment horizontal="center" vertical="center" wrapText="1"/>
    </xf>
    <xf numFmtId="9" fontId="22" fillId="0" borderId="2" xfId="7" applyFont="1" applyBorder="1" applyAlignment="1">
      <alignment vertical="center" wrapText="1"/>
    </xf>
    <xf numFmtId="9" fontId="0" fillId="0" borderId="0" xfId="7" applyFont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0" xfId="1" applyFont="1" applyFill="1"/>
    <xf numFmtId="0" fontId="4" fillId="3" borderId="0" xfId="2" applyFont="1" applyFill="1" applyAlignment="1">
      <alignment vertical="center"/>
    </xf>
    <xf numFmtId="164" fontId="4" fillId="3" borderId="0" xfId="2" applyNumberFormat="1" applyFont="1" applyFill="1" applyAlignment="1">
      <alignment vertical="center"/>
    </xf>
    <xf numFmtId="0" fontId="5" fillId="3" borderId="0" xfId="2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 vertical="center" wrapText="1"/>
    </xf>
    <xf numFmtId="49" fontId="8" fillId="3" borderId="2" xfId="4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vertical="center"/>
    </xf>
    <xf numFmtId="0" fontId="8" fillId="3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 wrapText="1"/>
    </xf>
    <xf numFmtId="164" fontId="4" fillId="3" borderId="2" xfId="5" applyNumberFormat="1" applyFont="1" applyFill="1" applyBorder="1" applyAlignment="1">
      <alignment horizontal="center" vertical="center"/>
    </xf>
    <xf numFmtId="165" fontId="4" fillId="3" borderId="2" xfId="5" applyNumberFormat="1" applyFont="1" applyFill="1" applyBorder="1" applyAlignment="1">
      <alignment vertical="center"/>
    </xf>
    <xf numFmtId="166" fontId="4" fillId="3" borderId="2" xfId="5" applyNumberFormat="1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165" fontId="4" fillId="3" borderId="2" xfId="2" applyNumberFormat="1" applyFont="1" applyFill="1" applyBorder="1" applyAlignment="1">
      <alignment vertical="center"/>
    </xf>
    <xf numFmtId="4" fontId="4" fillId="3" borderId="2" xfId="5" applyNumberFormat="1" applyFont="1" applyFill="1" applyBorder="1" applyAlignment="1">
      <alignment horizontal="center" vertical="center"/>
    </xf>
    <xf numFmtId="2" fontId="4" fillId="3" borderId="2" xfId="5" applyNumberFormat="1" applyFont="1" applyFill="1" applyBorder="1" applyAlignment="1">
      <alignment vertical="center"/>
    </xf>
    <xf numFmtId="9" fontId="4" fillId="3" borderId="2" xfId="5" applyNumberFormat="1" applyFont="1" applyFill="1" applyBorder="1" applyAlignment="1">
      <alignment vertical="center"/>
    </xf>
    <xf numFmtId="2" fontId="4" fillId="3" borderId="2" xfId="2" applyNumberFormat="1" applyFont="1" applyFill="1" applyBorder="1" applyAlignment="1">
      <alignment vertical="center"/>
    </xf>
    <xf numFmtId="4" fontId="4" fillId="3" borderId="2" xfId="2" applyNumberFormat="1" applyFont="1" applyFill="1" applyBorder="1" applyAlignment="1">
      <alignment horizontal="center" vertical="center"/>
    </xf>
    <xf numFmtId="167" fontId="4" fillId="3" borderId="2" xfId="2" applyNumberFormat="1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vertical="center"/>
    </xf>
    <xf numFmtId="10" fontId="4" fillId="3" borderId="2" xfId="5" applyNumberFormat="1" applyFont="1" applyFill="1" applyBorder="1" applyAlignment="1">
      <alignment vertical="center"/>
    </xf>
    <xf numFmtId="165" fontId="10" fillId="3" borderId="2" xfId="2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 vertical="center" wrapText="1" indent="3"/>
    </xf>
    <xf numFmtId="166" fontId="4" fillId="3" borderId="0" xfId="5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165" fontId="10" fillId="3" borderId="0" xfId="2" applyNumberFormat="1" applyFont="1" applyFill="1" applyBorder="1" applyAlignment="1">
      <alignment vertical="center"/>
    </xf>
    <xf numFmtId="168" fontId="4" fillId="3" borderId="0" xfId="2" applyNumberFormat="1" applyFont="1" applyFill="1" applyBorder="1" applyAlignment="1">
      <alignment vertical="center"/>
    </xf>
    <xf numFmtId="0" fontId="11" fillId="3" borderId="0" xfId="2" applyFont="1" applyFill="1" applyBorder="1" applyAlignment="1">
      <alignment horizontal="center" vertical="center"/>
    </xf>
    <xf numFmtId="49" fontId="8" fillId="3" borderId="2" xfId="4" applyNumberFormat="1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 wrapText="1"/>
    </xf>
    <xf numFmtId="0" fontId="5" fillId="3" borderId="2" xfId="3" applyFont="1" applyFill="1" applyBorder="1" applyAlignment="1">
      <alignment horizontal="left" vertical="center" indent="2"/>
    </xf>
    <xf numFmtId="0" fontId="5" fillId="3" borderId="2" xfId="3" applyFont="1" applyFill="1" applyBorder="1" applyAlignment="1">
      <alignment vertical="center"/>
    </xf>
    <xf numFmtId="0" fontId="3" fillId="3" borderId="2" xfId="2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10" fillId="3" borderId="2" xfId="4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vertical="center" wrapText="1"/>
    </xf>
    <xf numFmtId="49" fontId="10" fillId="3" borderId="2" xfId="3" applyNumberFormat="1" applyFont="1" applyFill="1" applyBorder="1" applyAlignment="1">
      <alignment horizontal="left" vertical="center" indent="2"/>
    </xf>
    <xf numFmtId="0" fontId="10" fillId="3" borderId="2" xfId="3" applyFont="1" applyFill="1" applyBorder="1" applyAlignment="1">
      <alignment vertical="center" wrapText="1"/>
    </xf>
    <xf numFmtId="0" fontId="10" fillId="3" borderId="2" xfId="3" applyFont="1" applyFill="1" applyBorder="1" applyAlignment="1">
      <alignment horizontal="center" vertical="center" wrapText="1"/>
    </xf>
    <xf numFmtId="4" fontId="10" fillId="3" borderId="2" xfId="2" applyNumberFormat="1" applyFont="1" applyFill="1" applyBorder="1" applyAlignment="1">
      <alignment horizontal="center" vertical="center"/>
    </xf>
    <xf numFmtId="4" fontId="12" fillId="3" borderId="2" xfId="2" applyNumberFormat="1" applyFont="1" applyFill="1" applyBorder="1" applyAlignment="1">
      <alignment horizontal="center" vertical="center"/>
    </xf>
    <xf numFmtId="49" fontId="4" fillId="3" borderId="2" xfId="3" applyNumberFormat="1" applyFont="1" applyFill="1" applyBorder="1" applyAlignment="1">
      <alignment horizontal="left" vertical="center" indent="2"/>
    </xf>
    <xf numFmtId="0" fontId="4" fillId="3" borderId="2" xfId="3" applyFont="1" applyFill="1" applyBorder="1" applyAlignment="1">
      <alignment vertical="center" wrapText="1"/>
    </xf>
    <xf numFmtId="0" fontId="4" fillId="3" borderId="2" xfId="3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right" vertical="center"/>
    </xf>
    <xf numFmtId="0" fontId="5" fillId="3" borderId="2" xfId="3" applyFont="1" applyFill="1" applyBorder="1" applyAlignment="1">
      <alignment horizontal="left" vertical="center" wrapText="1"/>
    </xf>
    <xf numFmtId="0" fontId="10" fillId="3" borderId="0" xfId="2" applyFont="1" applyFill="1" applyAlignment="1">
      <alignment vertical="center"/>
    </xf>
    <xf numFmtId="49" fontId="4" fillId="3" borderId="6" xfId="3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left" vertical="center" wrapText="1"/>
    </xf>
    <xf numFmtId="49" fontId="4" fillId="3" borderId="7" xfId="3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vertical="center"/>
    </xf>
    <xf numFmtId="49" fontId="4" fillId="3" borderId="8" xfId="3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right" vertical="center"/>
    </xf>
    <xf numFmtId="4" fontId="4" fillId="3" borderId="2" xfId="2" applyNumberFormat="1" applyFont="1" applyFill="1" applyBorder="1" applyAlignment="1">
      <alignment horizontal="center"/>
    </xf>
    <xf numFmtId="0" fontId="5" fillId="3" borderId="2" xfId="3" applyFont="1" applyFill="1" applyBorder="1" applyAlignment="1">
      <alignment vertical="center" wrapText="1"/>
    </xf>
    <xf numFmtId="0" fontId="4" fillId="3" borderId="2" xfId="3" applyFont="1" applyFill="1" applyBorder="1" applyAlignment="1">
      <alignment vertical="center"/>
    </xf>
    <xf numFmtId="0" fontId="4" fillId="3" borderId="2" xfId="3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 indent="2"/>
    </xf>
    <xf numFmtId="4" fontId="10" fillId="3" borderId="2" xfId="6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0" fontId="10" fillId="3" borderId="0" xfId="2" applyFont="1" applyFill="1" applyAlignment="1">
      <alignment horizontal="left" vertical="center" indent="2"/>
    </xf>
    <xf numFmtId="0" fontId="5" fillId="3" borderId="3" xfId="3" applyFont="1" applyFill="1" applyBorder="1" applyAlignment="1">
      <alignment vertical="center"/>
    </xf>
    <xf numFmtId="0" fontId="5" fillId="3" borderId="4" xfId="3" applyFont="1" applyFill="1" applyBorder="1" applyAlignment="1">
      <alignment vertical="center"/>
    </xf>
    <xf numFmtId="4" fontId="3" fillId="3" borderId="2" xfId="2" applyNumberFormat="1" applyFont="1" applyFill="1" applyBorder="1" applyAlignment="1">
      <alignment vertical="center"/>
    </xf>
    <xf numFmtId="49" fontId="10" fillId="3" borderId="2" xfId="4" applyNumberFormat="1" applyFont="1" applyFill="1" applyBorder="1" applyAlignment="1">
      <alignment horizontal="left" vertical="center" wrapText="1" indent="2"/>
    </xf>
    <xf numFmtId="0" fontId="4" fillId="3" borderId="2" xfId="4" applyFont="1" applyFill="1" applyBorder="1" applyAlignment="1">
      <alignment horizontal="center" vertical="center" wrapText="1"/>
    </xf>
    <xf numFmtId="49" fontId="10" fillId="3" borderId="6" xfId="3" applyNumberFormat="1" applyFont="1" applyFill="1" applyBorder="1" applyAlignment="1">
      <alignment horizontal="left" vertical="center" indent="2"/>
    </xf>
    <xf numFmtId="0" fontId="12" fillId="3" borderId="2" xfId="4" applyFont="1" applyFill="1" applyBorder="1" applyAlignment="1">
      <alignment horizontal="left" vertical="center" wrapText="1"/>
    </xf>
    <xf numFmtId="4" fontId="10" fillId="3" borderId="2" xfId="2" applyNumberFormat="1" applyFont="1" applyFill="1" applyBorder="1" applyAlignment="1">
      <alignment vertical="center"/>
    </xf>
    <xf numFmtId="49" fontId="10" fillId="3" borderId="8" xfId="3" applyNumberFormat="1" applyFont="1" applyFill="1" applyBorder="1" applyAlignment="1">
      <alignment horizontal="left" vertical="center" indent="2"/>
    </xf>
    <xf numFmtId="0" fontId="13" fillId="3" borderId="2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vertical="center"/>
    </xf>
    <xf numFmtId="4" fontId="10" fillId="3" borderId="2" xfId="3" applyNumberFormat="1" applyFont="1" applyFill="1" applyBorder="1" applyAlignment="1">
      <alignment vertical="center"/>
    </xf>
    <xf numFmtId="4" fontId="12" fillId="3" borderId="2" xfId="6" applyNumberFormat="1" applyFont="1" applyFill="1" applyBorder="1" applyAlignment="1">
      <alignment horizontal="center" vertical="center"/>
    </xf>
    <xf numFmtId="0" fontId="15" fillId="3" borderId="8" xfId="3" applyFont="1" applyFill="1" applyBorder="1" applyAlignment="1">
      <alignment horizontal="center" vertical="center" wrapText="1"/>
    </xf>
    <xf numFmtId="164" fontId="10" fillId="3" borderId="2" xfId="6" applyNumberFormat="1" applyFont="1" applyFill="1" applyBorder="1" applyAlignment="1">
      <alignment horizontal="center" vertical="center"/>
    </xf>
    <xf numFmtId="164" fontId="10" fillId="3" borderId="2" xfId="6" applyNumberFormat="1" applyFont="1" applyFill="1" applyBorder="1" applyAlignment="1">
      <alignment horizontal="right" vertical="center"/>
    </xf>
    <xf numFmtId="4" fontId="10" fillId="3" borderId="2" xfId="6" applyNumberFormat="1" applyFont="1" applyFill="1" applyBorder="1" applyAlignment="1">
      <alignment horizontal="right" vertical="center"/>
    </xf>
    <xf numFmtId="0" fontId="10" fillId="3" borderId="6" xfId="2" applyFont="1" applyFill="1" applyBorder="1" applyAlignment="1">
      <alignment horizontal="left" vertical="center" indent="2"/>
    </xf>
    <xf numFmtId="0" fontId="10" fillId="3" borderId="7" xfId="2" applyFont="1" applyFill="1" applyBorder="1" applyAlignment="1">
      <alignment horizontal="left" vertical="center" indent="2"/>
    </xf>
    <xf numFmtId="4" fontId="4" fillId="3" borderId="2" xfId="6" applyNumberFormat="1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left" vertical="center" indent="2"/>
    </xf>
    <xf numFmtId="167" fontId="4" fillId="3" borderId="2" xfId="6" applyNumberFormat="1" applyFont="1" applyFill="1" applyBorder="1" applyAlignment="1">
      <alignment vertical="center"/>
    </xf>
    <xf numFmtId="164" fontId="4" fillId="3" borderId="2" xfId="6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left" vertical="center" indent="2"/>
    </xf>
    <xf numFmtId="0" fontId="5" fillId="3" borderId="9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left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right" vertical="center"/>
    </xf>
    <xf numFmtId="2" fontId="16" fillId="3" borderId="2" xfId="2" applyNumberFormat="1" applyFont="1" applyFill="1" applyBorder="1" applyAlignment="1">
      <alignment vertical="center"/>
    </xf>
    <xf numFmtId="0" fontId="16" fillId="3" borderId="2" xfId="2" applyFont="1" applyFill="1" applyBorder="1" applyAlignment="1">
      <alignment vertical="center"/>
    </xf>
    <xf numFmtId="10" fontId="4" fillId="3" borderId="2" xfId="2" applyNumberFormat="1" applyFont="1" applyFill="1" applyBorder="1" applyAlignment="1">
      <alignment vertical="center"/>
    </xf>
    <xf numFmtId="0" fontId="13" fillId="3" borderId="2" xfId="2" applyFont="1" applyFill="1" applyBorder="1" applyAlignment="1">
      <alignment vertical="center"/>
    </xf>
    <xf numFmtId="169" fontId="16" fillId="3" borderId="2" xfId="2" applyNumberFormat="1" applyFont="1" applyFill="1" applyBorder="1" applyAlignment="1">
      <alignment vertical="center"/>
    </xf>
    <xf numFmtId="169" fontId="4" fillId="3" borderId="2" xfId="2" applyNumberFormat="1" applyFont="1" applyFill="1" applyBorder="1" applyAlignment="1">
      <alignment horizontal="center" vertical="center"/>
    </xf>
    <xf numFmtId="169" fontId="4" fillId="3" borderId="2" xfId="2" applyNumberFormat="1" applyFont="1" applyFill="1" applyBorder="1" applyAlignment="1">
      <alignment vertical="center"/>
    </xf>
    <xf numFmtId="0" fontId="4" fillId="3" borderId="0" xfId="2" applyFont="1" applyFill="1" applyAlignment="1">
      <alignment horizontal="left" vertical="center"/>
    </xf>
    <xf numFmtId="4" fontId="4" fillId="3" borderId="0" xfId="2" applyNumberFormat="1" applyFont="1" applyFill="1" applyAlignment="1">
      <alignment vertical="center"/>
    </xf>
    <xf numFmtId="169" fontId="4" fillId="3" borderId="0" xfId="2" applyNumberFormat="1" applyFont="1" applyFill="1" applyAlignment="1">
      <alignment vertical="center"/>
    </xf>
    <xf numFmtId="0" fontId="23" fillId="3" borderId="0" xfId="2" applyFont="1" applyFill="1" applyAlignment="1">
      <alignment vertical="center"/>
    </xf>
    <xf numFmtId="165" fontId="23" fillId="3" borderId="0" xfId="2" applyNumberFormat="1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/>
    </xf>
    <xf numFmtId="165" fontId="23" fillId="3" borderId="0" xfId="2" applyNumberFormat="1" applyFont="1" applyFill="1" applyAlignment="1">
      <alignment vertical="center"/>
    </xf>
  </cellXfs>
  <cellStyles count="8">
    <cellStyle name="ЗаголовокСтолбца 2 2" xfId="4"/>
    <cellStyle name="Обычный" xfId="0" builtinId="0"/>
    <cellStyle name="Обычный 2" xfId="3"/>
    <cellStyle name="Обычный 5 3" xfId="1"/>
    <cellStyle name="Обычный 6 2" xfId="2"/>
    <cellStyle name="Процентный" xfId="7" builtinId="5"/>
    <cellStyle name="Процентный 4" xfId="5"/>
    <cellStyle name="Формула_GRES.2007.5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5" Type="http://schemas.openxmlformats.org/officeDocument/2006/relationships/externalLink" Target="externalLinks/externalLink3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DOCUME~1\7B5C~1\LOCALS~1\Temp\TEPLO.PREDEL.2010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7B5C~1\LOCALS~1\Temp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DOCUME~1\7B5C~1\LOCALS~1\Temp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7B5C~1\LOCALS~1\Temp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86;&#1085;&#1076;&#1072;&#1088;&#1100;\&#1089;&#1077;&#1090;&#1077;&#1074;&#1072;&#1103;\&#1059;&#1057;&#1051;&#1059;&#1043;&#1048;%20&#1055;&#1054;%20&#1055;&#1045;&#1056;&#1045;&#1044;&#1040;&#1063;&#1045;%20&#1042;%20%20&#1045;&#1048;&#1040;&#1057;\&#1044;&#1047;&#1070;&#1041;&#1040;\TSET.NET.2008%20&#1058;&#1088;&#1072;&#1085;&#1089;&#1089;&#1080;&#1073;&#1085;&#1077;&#1092;&#1090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&#1043;&#1058;&#1040;\Documents%20and%20Settings\&#1054;&#1051;&#1045;&#1043;\&#1052;&#1086;&#1080;%20&#1076;&#1086;&#1082;&#1091;&#1084;&#1077;&#1085;&#1090;&#1099;\&#1044;&#1079;&#1102;&#1073;&#1072;\&#1101;&#1085;&#1077;&#1088;&#1075;&#1086;&#1089;&#1077;&#1088;&#1074;&#1080;&#1089;2000\2008&#1101;&#1085;&#1077;&#1088;&#1075;&#1086;&#1089;&#1077;&#1088;&#1074;&#1077;&#1089;\&#1101;&#1085;&#1077;&#1088;&#1075;&#1086;&#1089;&#1077;&#1088;&#1074;&#1080;&#1089;%202000%20&#1088;&#1072;&#1089;&#1095;&#1077;&#1090;%20&#1090;&#1072;&#1088;&#1080;&#1092;&#107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8;&#1040;\Documents%20and%20Settings\&#1054;&#1051;&#1045;&#1043;\&#1052;&#1086;&#1080;%20&#1076;&#1086;&#1082;&#1091;&#1084;&#1077;&#1085;&#1090;&#1099;\&#1044;&#1079;&#1102;&#1073;&#1072;\&#1101;&#1085;&#1077;&#1088;&#1075;&#1086;&#1089;&#1077;&#1088;&#1074;&#1080;&#1089;2000\2008&#1101;&#1085;&#1077;&#1088;&#1075;&#1086;&#1089;&#1077;&#1088;&#1074;&#1077;&#1089;\&#1101;&#1085;&#1077;&#1088;&#1075;&#1086;&#1089;&#1077;&#1088;&#1074;&#1080;&#1089;%202000%20&#1088;&#1072;&#1089;&#1095;&#1077;&#1090;%20&#1090;&#1072;&#1088;&#1080;&#1092;&#10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DOCUME~1\7B5C~1\LOCALS~1\Temp\&#1057;&#1090;&#1072;&#1085;&#1094;&#1080;&#1080;%202009\&#1040;&#1083;&#1090;&#1072;&#1081;-&#1050;&#1086;&#1082;&#1089;_09_&#1060;&#1057;&#105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7B5C~1\LOCALS~1\Temp\&#1057;&#1090;&#1072;&#1085;&#1094;&#1080;&#1080;%202009\&#1040;&#1083;&#1090;&#1072;&#1081;-&#1050;&#1086;&#1082;&#1089;_09_&#1060;&#1057;&#105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&#1041;&#1086;&#1085;&#1076;&#1072;&#1088;&#1100;\&#1089;&#1077;&#1090;&#1077;&#1074;&#1072;&#1103;\&#1059;&#1057;&#1051;&#1059;&#1043;&#1048;%20&#1055;&#1054;%20&#1055;&#1045;&#1056;&#1045;&#1044;&#1040;&#1063;&#1045;%20&#1042;%20%20&#1045;&#1048;&#1040;&#1057;\&#1044;&#1047;&#1070;&#1041;&#1040;\TSET.NET.2008%20&#1058;&#1088;&#1072;&#1085;&#1089;&#1089;&#1080;&#1073;&#1085;&#1077;&#1092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DOCUME~1\7B5C~1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7B5C~1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yakovenko\Desktop\&#1071;&#1082;&#1086;&#1074;&#1077;&#1085;&#1082;&#1086;\&#1056;&#1040;&#1057;&#1063;&#1045;&#1058;&#1067;\&#1055;&#1045;&#1056;&#1045;&#1044;&#1040;&#1063;&#1040;%202020\&#1050;&#1086;&#1087;&#1080;&#1103;%20&#1050;&#1072;&#1083;&#1100;&#1082;&#1091;&#1083;&#1103;&#1094;&#1080;&#1103;%20&#1054;&#1084;&#1089;&#1082;&#1090;&#1077;&#1093;&#1091;&#1075;&#1083;&#1077;&#1088;&#1086;&#1076;%202020-2024&#1056;&#1040;&#1041;&#1054;&#1063;&#1048;&#1049;%20&#8212;%20&#1082;&#1086;&#1087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Documents%20and%20Settings\&#1041;&#1086;&#1085;&#1076;&#1072;&#1088;&#1100;\&#1056;&#1072;&#1073;&#1086;&#1095;&#1080;&#1081;%20&#1089;&#1090;&#1086;&#1083;\&#1096;&#1072;&#1073;&#1083;&#1086;&#1085;%20&#1089;&#1075;&#1083;&#1072;&#1078;&#1080;&#1074;&#1072;&#1085;&#1080;&#1077;%2012%25%20&#1074;%20&#1060;&#1057;&#105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1;&#1086;&#1085;&#1076;&#1072;&#1088;&#1100;\&#1056;&#1072;&#1073;&#1086;&#1095;&#1080;&#1081;%20&#1089;&#1090;&#1086;&#1083;\&#1096;&#1072;&#1073;&#1083;&#1086;&#1085;%20&#1089;&#1075;&#1083;&#1072;&#1078;&#1080;&#1074;&#1072;&#1085;&#1080;&#1077;%2012%25%20&#1074;%20&#1060;&#1057;&#105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shkova\Desktop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  <sheetName val="Гр5(о)"/>
      <sheetName val="FES"/>
      <sheetName val="Параметры"/>
      <sheetName val="OREP.SZPR.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NEW-PANEL"/>
      <sheetName val="Список_форм"/>
      <sheetName val="Приложение_(ТЭЦ)_"/>
      <sheetName val="Смета"/>
      <sheetName val="УЕ"/>
      <sheetName val="ф2 сап"/>
      <sheetName val="на 1 тут"/>
      <sheetName val="TSheet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 refreshError="1"/>
      <sheetData sheetId="257" refreshError="1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Лист"/>
      <sheetName val="навигация"/>
      <sheetName val="Т12"/>
      <sheetName val="Т3"/>
      <sheetName val="Ком потери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  <sheetName val="База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17_1_(2006ф)"/>
      <sheetName val="17_1_(2007)"/>
      <sheetName val="P2_1"/>
      <sheetName val="P2_2"/>
      <sheetName val="Ф-1_(для_АО-энерго)"/>
      <sheetName val="Ф-2_(для_АО-энерго)"/>
    </sheetNames>
    <sheetDataSet>
      <sheetData sheetId="0" refreshError="1"/>
      <sheetData sheetId="1" refreshError="1"/>
      <sheetData sheetId="2" refreshError="1">
        <row r="13">
          <cell r="E13" t="str">
            <v>Омская область</v>
          </cell>
        </row>
        <row r="21">
          <cell r="D21" t="str">
            <v>Трансибнефть</v>
          </cell>
          <cell r="I21">
            <v>5502020634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2492.6262371163525</v>
          </cell>
          <cell r="F13">
            <v>2446.9546474986141</v>
          </cell>
          <cell r="G13">
            <v>2333.4728140334528</v>
          </cell>
          <cell r="H13">
            <v>2808.5127885902812</v>
          </cell>
          <cell r="I13">
            <v>2496.9901860443965</v>
          </cell>
          <cell r="J13">
            <v>107.00746848335039</v>
          </cell>
          <cell r="K13">
            <v>88.907915826074913</v>
          </cell>
          <cell r="L13">
            <v>100.17507433978921</v>
          </cell>
          <cell r="M13">
            <v>102.04480857857054</v>
          </cell>
        </row>
        <row r="14">
          <cell r="E14">
            <v>43.712299999999999</v>
          </cell>
          <cell r="F14">
            <v>44.541670000000003</v>
          </cell>
          <cell r="G14">
            <v>46.771999999999998</v>
          </cell>
          <cell r="H14">
            <v>43.712299999999999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43.712299999999999</v>
          </cell>
          <cell r="F16">
            <v>44.541670000000003</v>
          </cell>
          <cell r="G16">
            <v>46.771999999999998</v>
          </cell>
          <cell r="H16">
            <v>43.712299999999999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2115.4150287623238</v>
          </cell>
          <cell r="F20">
            <v>2243.7147173200001</v>
          </cell>
          <cell r="G20">
            <v>2115.4150287623238</v>
          </cell>
          <cell r="H20">
            <v>2513.2722489000002</v>
          </cell>
          <cell r="I20">
            <v>2263.6275479999999</v>
          </cell>
          <cell r="J20">
            <v>107.00630926898498</v>
          </cell>
          <cell r="K20">
            <v>90.066945552386386</v>
          </cell>
          <cell r="L20">
            <v>107.00630926898498</v>
          </cell>
          <cell r="M20">
            <v>100.88749387461276</v>
          </cell>
        </row>
        <row r="21">
          <cell r="E21">
            <v>0</v>
          </cell>
          <cell r="F21">
            <v>8.2373199998073687E-3</v>
          </cell>
          <cell r="G21">
            <v>0</v>
          </cell>
          <cell r="H21">
            <v>-7.1099999786383705E-5</v>
          </cell>
          <cell r="I21">
            <v>148.21090800000002</v>
          </cell>
          <cell r="J21">
            <v>0</v>
          </cell>
          <cell r="K21">
            <v>-208454160.96384257</v>
          </cell>
          <cell r="L21">
            <v>0</v>
          </cell>
          <cell r="M21">
            <v>1799261.2646281307</v>
          </cell>
        </row>
        <row r="22">
          <cell r="E22">
            <v>2115.4150287623238</v>
          </cell>
          <cell r="F22">
            <v>2243.7064800000003</v>
          </cell>
          <cell r="G22">
            <v>2115.4150287623238</v>
          </cell>
          <cell r="H22">
            <v>2513.27232</v>
          </cell>
          <cell r="I22">
            <v>2115.4166399999999</v>
          </cell>
          <cell r="J22">
            <v>100.00007616650417</v>
          </cell>
          <cell r="K22">
            <v>84.169814117079028</v>
          </cell>
          <cell r="L22">
            <v>100.00007616650417</v>
          </cell>
          <cell r="M22">
            <v>94.282236061465568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2115.4150287623238</v>
          </cell>
          <cell r="F25">
            <v>2240.5564800000002</v>
          </cell>
          <cell r="G25">
            <v>2115.4150287623238</v>
          </cell>
          <cell r="H25">
            <v>2509.8859200000002</v>
          </cell>
          <cell r="I25">
            <v>2115.4166399999999</v>
          </cell>
          <cell r="J25">
            <v>100.00007616650417</v>
          </cell>
          <cell r="K25">
            <v>84.283378106683031</v>
          </cell>
          <cell r="L25">
            <v>100.00007616650417</v>
          </cell>
          <cell r="M25">
            <v>94.414787526355937</v>
          </cell>
        </row>
        <row r="26">
          <cell r="F26">
            <v>3.15</v>
          </cell>
          <cell r="H26">
            <v>3.3864000000000001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111.11890835402885</v>
          </cell>
          <cell r="F27">
            <v>125.75139475325996</v>
          </cell>
          <cell r="G27">
            <v>135.61858527112898</v>
          </cell>
          <cell r="H27">
            <v>127.80144983381958</v>
          </cell>
          <cell r="I27">
            <v>145.10105941757453</v>
          </cell>
          <cell r="J27">
            <v>106.99201671178635</v>
          </cell>
          <cell r="K27">
            <v>113.53631715935121</v>
          </cell>
          <cell r="L27">
            <v>130.58178987439052</v>
          </cell>
          <cell r="M27">
            <v>115.38723662054092</v>
          </cell>
        </row>
        <row r="28">
          <cell r="E28">
            <v>29.224299999999999</v>
          </cell>
          <cell r="F28">
            <v>32.946865425354112</v>
          </cell>
          <cell r="G28">
            <v>35.667200000000001</v>
          </cell>
          <cell r="H28">
            <v>33.483979856460728</v>
          </cell>
          <cell r="I28">
            <v>38.161578626822106</v>
          </cell>
          <cell r="J28">
            <v>106.993480359608</v>
          </cell>
          <cell r="K28">
            <v>113.96966188133348</v>
          </cell>
          <cell r="L28">
            <v>130.58166877161165</v>
          </cell>
          <cell r="M28">
            <v>115.82764592061932</v>
          </cell>
        </row>
        <row r="29">
          <cell r="H29">
            <v>76.527810000000002</v>
          </cell>
          <cell r="I29">
            <v>50.1</v>
          </cell>
          <cell r="J29">
            <v>0</v>
          </cell>
          <cell r="K29">
            <v>65.466397117596856</v>
          </cell>
          <cell r="L29">
            <v>0</v>
          </cell>
          <cell r="M29">
            <v>0</v>
          </cell>
        </row>
        <row r="30">
          <cell r="E30">
            <v>193.1557</v>
          </cell>
          <cell r="F30">
            <v>0</v>
          </cell>
          <cell r="G30">
            <v>0</v>
          </cell>
          <cell r="H30">
            <v>13.715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193.1557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13.715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H49">
            <v>13.715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34.540849999999999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H55">
            <v>2.25108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32.289769999999997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2492.6262371163525</v>
          </cell>
          <cell r="F64">
            <v>2446.9546474986141</v>
          </cell>
          <cell r="G64">
            <v>2333.4728140334528</v>
          </cell>
          <cell r="H64">
            <v>2843.053638590281</v>
          </cell>
          <cell r="I64">
            <v>2496.9901860443965</v>
          </cell>
          <cell r="J64">
            <v>107.00746848335039</v>
          </cell>
          <cell r="K64">
            <v>87.827755064182369</v>
          </cell>
          <cell r="L64">
            <v>100.17507433978921</v>
          </cell>
          <cell r="M64">
            <v>102.04480857857054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2491.7206404253616</v>
          </cell>
          <cell r="F67">
            <v>2443.3249132961619</v>
          </cell>
          <cell r="G67">
            <v>2332.949307826816</v>
          </cell>
          <cell r="H67">
            <v>2838.8754391432335</v>
          </cell>
          <cell r="I67">
            <v>2643.9291789035419</v>
          </cell>
          <cell r="J67">
            <v>113.32990262726321</v>
          </cell>
          <cell r="K67">
            <v>93.132975911809439</v>
          </cell>
          <cell r="L67">
            <v>106.10857156331124</v>
          </cell>
          <cell r="M67">
            <v>108.2102983731605</v>
          </cell>
        </row>
        <row r="68">
          <cell r="E68">
            <v>0.90559669099078599</v>
          </cell>
          <cell r="F68">
            <v>3.6379715224518572</v>
          </cell>
          <cell r="G68">
            <v>0.52350620663683334</v>
          </cell>
          <cell r="H68">
            <v>4.1781283470477302</v>
          </cell>
          <cell r="I68">
            <v>1.2719151408544427</v>
          </cell>
          <cell r="J68">
            <v>242.96085217893042</v>
          </cell>
          <cell r="K68">
            <v>30.442222813791233</v>
          </cell>
          <cell r="L68">
            <v>140.450506666812</v>
          </cell>
          <cell r="M68">
            <v>34.962207180698854</v>
          </cell>
        </row>
        <row r="70">
          <cell r="E70">
            <v>30.408000000000001</v>
          </cell>
          <cell r="F70">
            <v>23.481310000000001</v>
          </cell>
          <cell r="G70">
            <v>22.970300000000002</v>
          </cell>
          <cell r="H70">
            <v>22.970689999999998</v>
          </cell>
          <cell r="I70">
            <v>24.6</v>
          </cell>
          <cell r="J70">
            <v>107.09481373773959</v>
          </cell>
          <cell r="K70">
            <v>107.09299546509052</v>
          </cell>
          <cell r="L70">
            <v>80.899763220205216</v>
          </cell>
          <cell r="M70">
            <v>104.76417201595652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30.408000000000001</v>
          </cell>
          <cell r="F79">
            <v>23.481310000000001</v>
          </cell>
          <cell r="G79">
            <v>22.970300000000002</v>
          </cell>
          <cell r="H79">
            <v>22.970689999999998</v>
          </cell>
          <cell r="I79">
            <v>24.6</v>
          </cell>
          <cell r="J79">
            <v>107.09481373773959</v>
          </cell>
          <cell r="K79">
            <v>107.09299546509052</v>
          </cell>
          <cell r="L79">
            <v>80.899763220205216</v>
          </cell>
          <cell r="M79">
            <v>104.76417201595652</v>
          </cell>
        </row>
        <row r="81">
          <cell r="E81">
            <v>2115.4150287623238</v>
          </cell>
          <cell r="F81">
            <v>2243.7147173200001</v>
          </cell>
          <cell r="G81">
            <v>2115.4150287623238</v>
          </cell>
          <cell r="H81">
            <v>2513.2722489000002</v>
          </cell>
          <cell r="I81">
            <v>2263.6275479999999</v>
          </cell>
          <cell r="J81">
            <v>107.00630926898498</v>
          </cell>
          <cell r="K81">
            <v>90.066945552386386</v>
          </cell>
          <cell r="L81">
            <v>107.00630926898498</v>
          </cell>
          <cell r="M81">
            <v>100.88749387461276</v>
          </cell>
        </row>
        <row r="83">
          <cell r="E83">
            <v>40.010526315789349</v>
          </cell>
          <cell r="F83">
            <v>30.896460526315948</v>
          </cell>
          <cell r="G83">
            <v>30.224078947368362</v>
          </cell>
          <cell r="H83">
            <v>30.224592105263291</v>
          </cell>
          <cell r="I83">
            <v>32.368421052631454</v>
          </cell>
          <cell r="J83">
            <v>107.09481373773939</v>
          </cell>
          <cell r="K83">
            <v>107.09299546508963</v>
          </cell>
          <cell r="L83">
            <v>80.899763220205145</v>
          </cell>
          <cell r="M83">
            <v>104.76417201595558</v>
          </cell>
        </row>
        <row r="84">
          <cell r="E84">
            <v>9.6025263157894436</v>
          </cell>
          <cell r="F84">
            <v>7.4151505263158279</v>
          </cell>
          <cell r="G84">
            <v>7.2537789473684073</v>
          </cell>
          <cell r="H84">
            <v>7.2539021052631893</v>
          </cell>
          <cell r="I84">
            <v>7.7684210526315498</v>
          </cell>
          <cell r="J84">
            <v>107.09481373773941</v>
          </cell>
          <cell r="K84">
            <v>107.09299546508966</v>
          </cell>
          <cell r="L84">
            <v>80.899763220205159</v>
          </cell>
          <cell r="M84">
            <v>104.76417201595558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7.7497705009176503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1.8650551713898445E-2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-9.6025263157894436</v>
          </cell>
          <cell r="F90">
            <v>-7.4151505263158279</v>
          </cell>
          <cell r="G90">
            <v>-7.2537789473684073</v>
          </cell>
          <cell r="H90">
            <v>-7.2539021052631893</v>
          </cell>
          <cell r="I90">
            <v>-7.7684210526315498</v>
          </cell>
          <cell r="J90">
            <v>107.09481373773941</v>
          </cell>
          <cell r="K90">
            <v>107.09299546508966</v>
          </cell>
          <cell r="L90">
            <v>80.899763220205159</v>
          </cell>
          <cell r="M90">
            <v>104.76417201595558</v>
          </cell>
        </row>
        <row r="92">
          <cell r="E92">
            <v>30.408000000000005</v>
          </cell>
          <cell r="F92">
            <v>23.481310000000001</v>
          </cell>
          <cell r="G92">
            <v>22.970300000000002</v>
          </cell>
          <cell r="H92">
            <v>22.970689999999998</v>
          </cell>
          <cell r="I92">
            <v>24.600000000000005</v>
          </cell>
          <cell r="J92">
            <v>107.09481373773961</v>
          </cell>
          <cell r="K92">
            <v>107.09299546509055</v>
          </cell>
          <cell r="L92">
            <v>80.899763220205216</v>
          </cell>
          <cell r="M92">
            <v>104.76417201595653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20.755524563649878</v>
          </cell>
          <cell r="F95">
            <v>16.027588348187173</v>
          </cell>
          <cell r="G95">
            <v>15.678789327953382</v>
          </cell>
          <cell r="H95">
            <v>15.679055529432542</v>
          </cell>
          <cell r="I95">
            <v>24.540939919572658</v>
          </cell>
          <cell r="J95">
            <v>156.52318177283712</v>
          </cell>
          <cell r="K95">
            <v>156.52052429755534</v>
          </cell>
          <cell r="L95">
            <v>118.23810978283996</v>
          </cell>
          <cell r="M95">
            <v>153.1168594203906</v>
          </cell>
        </row>
        <row r="96">
          <cell r="E96">
            <v>4.9949120560684769E-2</v>
          </cell>
          <cell r="F96">
            <v>3.8571125497001056E-2</v>
          </cell>
          <cell r="G96">
            <v>3.7731724678212855E-2</v>
          </cell>
          <cell r="H96">
            <v>3.77323653042657E-2</v>
          </cell>
          <cell r="I96">
            <v>5.9060080427345313E-2</v>
          </cell>
          <cell r="J96">
            <v>156.52632083750979</v>
          </cell>
          <cell r="K96">
            <v>156.5236633089325</v>
          </cell>
          <cell r="L96">
            <v>118.24048104228653</v>
          </cell>
          <cell r="M96">
            <v>153.11993017143689</v>
          </cell>
        </row>
        <row r="98">
          <cell r="E98">
            <v>2523.0342371163524</v>
          </cell>
          <cell r="F98">
            <v>2470.4359574986142</v>
          </cell>
          <cell r="G98">
            <v>2356.4431140334527</v>
          </cell>
          <cell r="H98">
            <v>2866.0243285902811</v>
          </cell>
          <cell r="I98">
            <v>2521.5901860443964</v>
          </cell>
          <cell r="J98">
            <v>107.00831991349311</v>
          </cell>
          <cell r="K98">
            <v>87.98216263867856</v>
          </cell>
          <cell r="L98">
            <v>99.94276530018054</v>
          </cell>
          <cell r="M98">
            <v>102.07065592574914</v>
          </cell>
        </row>
        <row r="101">
          <cell r="E101">
            <v>1.2199181548846305</v>
          </cell>
          <cell r="F101">
            <v>0.95961361703224213</v>
          </cell>
          <cell r="G101">
            <v>0.98438258469767181</v>
          </cell>
          <cell r="H101">
            <v>0.80795837574805451</v>
          </cell>
          <cell r="I101">
            <v>0.98518609073790808</v>
          </cell>
          <cell r="J101">
            <v>100.08162538150583</v>
          </cell>
          <cell r="K101">
            <v>121.93525314045614</v>
          </cell>
          <cell r="L101">
            <v>80.758376026552256</v>
          </cell>
          <cell r="M101">
            <v>102.66487190800324</v>
          </cell>
        </row>
        <row r="102">
          <cell r="E102">
            <v>10.095367466054547</v>
          </cell>
          <cell r="F102">
            <v>9.8849070002345325</v>
          </cell>
          <cell r="G102">
            <v>9.4287896688278359</v>
          </cell>
          <cell r="H102">
            <v>11.467766999801061</v>
          </cell>
          <cell r="I102">
            <v>10.089791273210478</v>
          </cell>
          <cell r="J102">
            <v>107.01046080779545</v>
          </cell>
          <cell r="K102">
            <v>87.98392288041353</v>
          </cell>
          <cell r="L102">
            <v>99.944764835328499</v>
          </cell>
          <cell r="M102">
            <v>102.07269803318417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26.3</v>
          </cell>
          <cell r="F121">
            <v>26.2</v>
          </cell>
          <cell r="G121">
            <v>26.3</v>
          </cell>
          <cell r="H121">
            <v>26.2</v>
          </cell>
          <cell r="I121">
            <v>26.3</v>
          </cell>
          <cell r="J121">
            <v>100</v>
          </cell>
          <cell r="K121">
            <v>100.38167938931298</v>
          </cell>
          <cell r="L121">
            <v>100</v>
          </cell>
          <cell r="M121">
            <v>100.38167938931298</v>
          </cell>
        </row>
        <row r="123">
          <cell r="E123">
            <v>249.92</v>
          </cell>
          <cell r="F123">
            <v>249.92</v>
          </cell>
          <cell r="G123">
            <v>249.92</v>
          </cell>
          <cell r="H123">
            <v>249.92</v>
          </cell>
          <cell r="I123">
            <v>249.91499999999996</v>
          </cell>
          <cell r="J123">
            <v>99.997999359795116</v>
          </cell>
          <cell r="K123">
            <v>99.997999359795116</v>
          </cell>
          <cell r="L123">
            <v>99.997999359795116</v>
          </cell>
          <cell r="M123">
            <v>99.997999359795116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249.32</v>
          </cell>
          <cell r="F126">
            <v>249.32</v>
          </cell>
          <cell r="G126">
            <v>249.32</v>
          </cell>
          <cell r="H126">
            <v>249.32</v>
          </cell>
          <cell r="I126">
            <v>249.31499999999997</v>
          </cell>
          <cell r="J126">
            <v>99.99799454516284</v>
          </cell>
          <cell r="K126">
            <v>99.99799454516284</v>
          </cell>
          <cell r="L126">
            <v>99.99799454516284</v>
          </cell>
          <cell r="M126">
            <v>99.99799454516284</v>
          </cell>
        </row>
        <row r="127">
          <cell r="E127">
            <v>0.6</v>
          </cell>
          <cell r="F127">
            <v>0.6</v>
          </cell>
          <cell r="G127">
            <v>0.6</v>
          </cell>
          <cell r="H127">
            <v>0.6</v>
          </cell>
          <cell r="I127">
            <v>0.6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  <row r="138">
          <cell r="F138">
            <v>131495.4</v>
          </cell>
          <cell r="G138">
            <v>2414.3000000000002</v>
          </cell>
          <cell r="H138">
            <v>133909.69999999998</v>
          </cell>
        </row>
        <row r="139">
          <cell r="F139">
            <v>73.59</v>
          </cell>
          <cell r="G139">
            <v>5.03</v>
          </cell>
          <cell r="H139">
            <v>78.62</v>
          </cell>
        </row>
        <row r="140">
          <cell r="F140">
            <v>320.10000000000002</v>
          </cell>
          <cell r="G140">
            <v>12.84</v>
          </cell>
          <cell r="H140">
            <v>332.94</v>
          </cell>
        </row>
      </sheetData>
      <sheetData sheetId="8" refreshError="1">
        <row r="11"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</row>
        <row r="13">
          <cell r="E13">
            <v>0.65</v>
          </cell>
          <cell r="F13">
            <v>0.65</v>
          </cell>
          <cell r="G13">
            <v>0.65</v>
          </cell>
          <cell r="H13">
            <v>0.65</v>
          </cell>
          <cell r="I13">
            <v>0.65</v>
          </cell>
        </row>
        <row r="16">
          <cell r="E16">
            <v>0.65</v>
          </cell>
          <cell r="F16">
            <v>0.65</v>
          </cell>
          <cell r="G16">
            <v>0.65</v>
          </cell>
          <cell r="H16">
            <v>0.65</v>
          </cell>
          <cell r="I16">
            <v>0.65</v>
          </cell>
        </row>
        <row r="18">
          <cell r="E18">
            <v>4086.68</v>
          </cell>
          <cell r="F18">
            <v>3613.62</v>
          </cell>
          <cell r="G18">
            <v>4401.3500000000004</v>
          </cell>
          <cell r="H18">
            <v>4700.22</v>
          </cell>
          <cell r="I18">
            <v>4700.22</v>
          </cell>
        </row>
        <row r="19"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</row>
        <row r="20">
          <cell r="E20">
            <v>1.82</v>
          </cell>
          <cell r="F20">
            <v>1.82</v>
          </cell>
          <cell r="G20">
            <v>1.82</v>
          </cell>
          <cell r="H20">
            <v>1.82</v>
          </cell>
          <cell r="I20">
            <v>1.82</v>
          </cell>
        </row>
        <row r="23">
          <cell r="F23">
            <v>1.6514899999999999</v>
          </cell>
        </row>
        <row r="26">
          <cell r="E26">
            <v>59.333399999999997</v>
          </cell>
          <cell r="F26">
            <v>73.294899999999998</v>
          </cell>
          <cell r="G26">
            <v>81.522400000000005</v>
          </cell>
          <cell r="H26">
            <v>65</v>
          </cell>
          <cell r="I26">
            <v>77.19</v>
          </cell>
        </row>
        <row r="32">
          <cell r="E32">
            <v>7.22</v>
          </cell>
          <cell r="F32">
            <v>18.856459999999998</v>
          </cell>
          <cell r="G32">
            <v>7.22</v>
          </cell>
          <cell r="H32">
            <v>1.5535000000000001</v>
          </cell>
          <cell r="I32">
            <v>11.908709999999999</v>
          </cell>
        </row>
        <row r="34">
          <cell r="B34" t="str">
            <v>Выплаты &lt;______________&gt;:</v>
          </cell>
        </row>
        <row r="37">
          <cell r="B37" t="str">
            <v>Выплаты &lt;отпуска&gt;:</v>
          </cell>
        </row>
        <row r="38">
          <cell r="F38">
            <v>20.869140000000002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5</v>
          </cell>
          <cell r="H53">
            <v>3</v>
          </cell>
        </row>
        <row r="54">
          <cell r="F54">
            <v>5</v>
          </cell>
          <cell r="H54">
            <v>3</v>
          </cell>
        </row>
      </sheetData>
      <sheetData sheetId="9" refreshError="1">
        <row r="11">
          <cell r="E11">
            <v>54940.707589999998</v>
          </cell>
          <cell r="F11">
            <v>67412</v>
          </cell>
          <cell r="G11">
            <v>54940.707589999998</v>
          </cell>
          <cell r="H11">
            <v>77709</v>
          </cell>
          <cell r="J11">
            <v>67412</v>
          </cell>
        </row>
        <row r="56">
          <cell r="E56">
            <v>54940.707589999998</v>
          </cell>
          <cell r="F56">
            <v>67412</v>
          </cell>
          <cell r="G56">
            <v>54940.707589999998</v>
          </cell>
          <cell r="H56">
            <v>77709</v>
          </cell>
        </row>
        <row r="71">
          <cell r="E71">
            <v>3.8503599999999998</v>
          </cell>
          <cell r="F71">
            <v>3.3283610000000001</v>
          </cell>
          <cell r="G71">
            <v>3.8503599999999998</v>
          </cell>
          <cell r="H71">
            <v>3.23421</v>
          </cell>
          <cell r="I71">
            <v>3.3578999999999999</v>
          </cell>
          <cell r="J71">
            <v>0.83947499999999997</v>
          </cell>
          <cell r="K71">
            <v>0.83947499999999997</v>
          </cell>
          <cell r="L71">
            <v>0.83947499999999997</v>
          </cell>
          <cell r="M71">
            <v>0.83947499999999997</v>
          </cell>
        </row>
      </sheetData>
      <sheetData sheetId="10" refreshError="1"/>
      <sheetData sheetId="11" refreshError="1"/>
      <sheetData sheetId="12" refreshError="1"/>
      <sheetData sheetId="13" refreshError="1">
        <row r="8">
          <cell r="E8">
            <v>2492.6262371163525</v>
          </cell>
          <cell r="F8">
            <v>2446.9628848186139</v>
          </cell>
          <cell r="G8">
            <v>2333.4728140334528</v>
          </cell>
          <cell r="H8">
            <v>2843.0535674902812</v>
          </cell>
          <cell r="I8">
            <v>2645.2010940443965</v>
          </cell>
          <cell r="J8">
            <v>1.1335898486308549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2491.7206404253616</v>
          </cell>
          <cell r="F10">
            <v>2443.3249132961619</v>
          </cell>
          <cell r="G10">
            <v>2332.949307826816</v>
          </cell>
          <cell r="H10">
            <v>2838.8754391432335</v>
          </cell>
          <cell r="I10">
            <v>2643.9291789035419</v>
          </cell>
          <cell r="J10">
            <v>1.1332990262726321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2491.7206404253616</v>
          </cell>
          <cell r="F13">
            <v>2443.3249132961619</v>
          </cell>
          <cell r="G13">
            <v>2332.949307826816</v>
          </cell>
          <cell r="H13">
            <v>2838.8754391432335</v>
          </cell>
          <cell r="I13">
            <v>2643.9291789035419</v>
          </cell>
          <cell r="J13">
            <v>1.1332990262726321</v>
          </cell>
        </row>
        <row r="14">
          <cell r="E14">
            <v>0.90559669099078599</v>
          </cell>
          <cell r="F14">
            <v>3.6379715224518572</v>
          </cell>
          <cell r="G14">
            <v>0.52350620663683334</v>
          </cell>
          <cell r="H14">
            <v>4.1781283470477302</v>
          </cell>
          <cell r="I14">
            <v>1.2719151408544427</v>
          </cell>
          <cell r="J14">
            <v>2.4296085217893042</v>
          </cell>
        </row>
        <row r="15">
          <cell r="E15">
            <v>20.805473684210561</v>
          </cell>
          <cell r="F15">
            <v>16.066159473684174</v>
          </cell>
          <cell r="G15">
            <v>15.716521052631595</v>
          </cell>
          <cell r="H15">
            <v>15.716787894736807</v>
          </cell>
          <cell r="I15">
            <v>24.6</v>
          </cell>
          <cell r="J15">
            <v>1.5652318930900389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20.755524563649878</v>
          </cell>
          <cell r="F17">
            <v>16.027588348187173</v>
          </cell>
          <cell r="G17">
            <v>15.678789327953382</v>
          </cell>
          <cell r="H17">
            <v>15.679055529432542</v>
          </cell>
          <cell r="I17">
            <v>24.540939919572658</v>
          </cell>
          <cell r="J17">
            <v>1.5652318177283711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20.755524563649878</v>
          </cell>
          <cell r="F20">
            <v>16.027588348187173</v>
          </cell>
          <cell r="G20">
            <v>15.678789327953382</v>
          </cell>
          <cell r="H20">
            <v>15.679055529432542</v>
          </cell>
          <cell r="I20">
            <v>24.540939919572658</v>
          </cell>
          <cell r="J20">
            <v>1.5652318177283711</v>
          </cell>
        </row>
        <row r="21">
          <cell r="E21">
            <v>4.9949120560684769E-2</v>
          </cell>
          <cell r="F21">
            <v>3.8571125497001056E-2</v>
          </cell>
          <cell r="G21">
            <v>3.7731724678212855E-2</v>
          </cell>
          <cell r="H21">
            <v>3.77323653042657E-2</v>
          </cell>
          <cell r="I21">
            <v>5.9060080427345313E-2</v>
          </cell>
          <cell r="J21">
            <v>1.5652632083750979</v>
          </cell>
        </row>
        <row r="22">
          <cell r="E22">
            <v>0.83468084281580113</v>
          </cell>
          <cell r="F22">
            <v>0.65657552770258343</v>
          </cell>
          <cell r="G22">
            <v>0.67352492637209194</v>
          </cell>
          <cell r="H22">
            <v>0.55281363933676686</v>
          </cell>
          <cell r="I22">
            <v>0.92998600580448421</v>
          </cell>
          <cell r="J22">
            <v>1.3807744441082632</v>
          </cell>
        </row>
        <row r="23">
          <cell r="E23">
            <v>2513.431710800563</v>
          </cell>
          <cell r="F23">
            <v>2463.0290442922983</v>
          </cell>
          <cell r="G23">
            <v>2349.1893350860842</v>
          </cell>
          <cell r="H23">
            <v>2858.7703553850179</v>
          </cell>
          <cell r="I23">
            <v>2669.8010940443965</v>
          </cell>
          <cell r="J23">
            <v>1.1364776155628868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2512.4761649890115</v>
          </cell>
          <cell r="F25">
            <v>2459.3525016443491</v>
          </cell>
          <cell r="G25">
            <v>2348.6280971547694</v>
          </cell>
          <cell r="H25">
            <v>2854.5544946726659</v>
          </cell>
          <cell r="I25">
            <v>2668.4701188231147</v>
          </cell>
          <cell r="J25">
            <v>1.1361824897078494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2512.4761649890115</v>
          </cell>
          <cell r="F28">
            <v>2459.3525016443491</v>
          </cell>
          <cell r="G28">
            <v>2348.6280971547694</v>
          </cell>
          <cell r="H28">
            <v>2854.5544946726659</v>
          </cell>
          <cell r="I28">
            <v>2668.4701188231147</v>
          </cell>
          <cell r="J28">
            <v>1.1361824897078494</v>
          </cell>
        </row>
        <row r="29">
          <cell r="E29">
            <v>0.95554581155147078</v>
          </cell>
          <cell r="F29">
            <v>3.6765426479488581</v>
          </cell>
          <cell r="G29">
            <v>0.56123793131504618</v>
          </cell>
          <cell r="H29">
            <v>4.2158607123519962</v>
          </cell>
          <cell r="I29">
            <v>1.330975221281788</v>
          </cell>
          <cell r="J29">
            <v>2.3714990506132705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2512.4761649890115</v>
          </cell>
          <cell r="F66">
            <v>2459.3525016443491</v>
          </cell>
          <cell r="G66">
            <v>2348.6280971547694</v>
          </cell>
          <cell r="H66">
            <v>2854.5544946726659</v>
          </cell>
          <cell r="I66">
            <v>2668.4701188231147</v>
          </cell>
          <cell r="J66">
            <v>1.1361824897078494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9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0" refreshError="1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</row>
        <row r="29">
          <cell r="B29" t="str">
            <v>БП №2</v>
          </cell>
          <cell r="G29">
            <v>9.61</v>
          </cell>
          <cell r="H29">
            <v>8</v>
          </cell>
        </row>
        <row r="30">
          <cell r="B30" t="str">
            <v>БП №3</v>
          </cell>
        </row>
        <row r="31">
          <cell r="B31" t="str">
            <v>БП №4</v>
          </cell>
          <cell r="E31">
            <v>4585</v>
          </cell>
          <cell r="F31">
            <v>1627</v>
          </cell>
          <cell r="G31">
            <v>2546</v>
          </cell>
          <cell r="H31">
            <v>444</v>
          </cell>
        </row>
        <row r="32">
          <cell r="B32" t="str">
            <v>БП №5</v>
          </cell>
          <cell r="E32">
            <v>3776</v>
          </cell>
          <cell r="F32">
            <v>1372</v>
          </cell>
          <cell r="G32">
            <v>1610</v>
          </cell>
          <cell r="H32">
            <v>189</v>
          </cell>
        </row>
        <row r="33">
          <cell r="B33" t="str">
            <v>БП №6</v>
          </cell>
          <cell r="E33">
            <v>289</v>
          </cell>
          <cell r="F33">
            <v>263</v>
          </cell>
          <cell r="G33">
            <v>316</v>
          </cell>
          <cell r="H33">
            <v>255</v>
          </cell>
        </row>
        <row r="34">
          <cell r="B34" t="str">
            <v>БП №7</v>
          </cell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</row>
        <row r="35">
          <cell r="B35" t="str">
            <v>БП №8</v>
          </cell>
        </row>
        <row r="36">
          <cell r="B36" t="str">
            <v>БП №9</v>
          </cell>
          <cell r="F36">
            <v>2387</v>
          </cell>
          <cell r="G36">
            <v>2434</v>
          </cell>
          <cell r="H36">
            <v>2121</v>
          </cell>
        </row>
        <row r="37">
          <cell r="B37" t="str">
            <v>БП №10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</row>
        <row r="39">
          <cell r="E39">
            <v>2380</v>
          </cell>
          <cell r="F39">
            <v>2615</v>
          </cell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H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J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E10" t="str">
            <v>договор № ___ от ____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Калькуляция кв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Лист"/>
      <sheetName val="навигация"/>
      <sheetName val="Т12"/>
      <sheetName val="Т3"/>
      <sheetName val="Ком потери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адающие по товарн балансу"/>
      <sheetName val="выпадающие на произ"/>
      <sheetName val="чис-ль р-чих"/>
      <sheetName val="амортизация"/>
      <sheetName val="др. затр."/>
      <sheetName val="17.1"/>
      <sheetName val="анализ ди-ки"/>
      <sheetName val="з-пл"/>
      <sheetName val="прилож к протоколу (08)"/>
      <sheetName val="кальк рабоч"/>
      <sheetName val="расчет тарифа за 08 (прогноз)"/>
      <sheetName val="расчет тарифа за 07"/>
      <sheetName val="расчет прибыли за 07"/>
      <sheetName val="расчет себест за 07"/>
      <sheetName val="расчет тарифа за 08"/>
      <sheetName val="расчет прибыли за 08"/>
      <sheetName val="расчет себест за 08"/>
      <sheetName val="расчет тарифа за 06"/>
      <sheetName val="расчет прибыли за 06"/>
      <sheetName val="расчет себест за 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адающие по товарн балансу"/>
      <sheetName val="выпадающие на произ"/>
      <sheetName val="чис-ль р-чих"/>
      <sheetName val="амортизация"/>
      <sheetName val="др. затр."/>
      <sheetName val="17.1"/>
      <sheetName val="анализ ди-ки"/>
      <sheetName val="з-пл"/>
      <sheetName val="прилож к протоколу (08)"/>
      <sheetName val="кальк рабоч"/>
      <sheetName val="расчет тарифа за 08 (прогноз)"/>
      <sheetName val="расчет тарифа за 07"/>
      <sheetName val="расчет прибыли за 07"/>
      <sheetName val="расчет себест за 07"/>
      <sheetName val="расчет тарифа за 08"/>
      <sheetName val="расчет прибыли за 08"/>
      <sheetName val="расчет себест за 08"/>
      <sheetName val="расчет тарифа за 06"/>
      <sheetName val="расчет прибыли за 06"/>
      <sheetName val="расчет себест за 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I"/>
      <sheetName val="Справочники"/>
      <sheetName val="2006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Регионы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  <sheetName val="5"/>
      <sheetName val="6"/>
      <sheetName val="Справочники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2006"/>
      <sheetName val="SMetstra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T25"/>
      <sheetName val="T31"/>
      <sheetName val="T0"/>
      <sheetName val="Леген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производство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См.1"/>
      <sheetName val="4НКУ"/>
      <sheetName val="Титульный лист"/>
      <sheetName val="Вспомогат(по месяцам)"/>
      <sheetName val="Вспомогат_по месяцам_"/>
      <sheetName val="УП _2004"/>
      <sheetName val="25"/>
      <sheetName val="26"/>
      <sheetName val="29"/>
      <sheetName val="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9-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ФИНПЛАН"/>
      <sheetName val="2002(v1)"/>
      <sheetName val="13"/>
      <sheetName val="обслуживание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Исходные данные и тариф ЭЛЕКТР"/>
      <sheetName val="ETС"/>
      <sheetName val="Лизинг"/>
      <sheetName val="CTN"/>
      <sheetName val="TC"/>
      <sheetName val="Data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ОХЗ КТС"/>
      <sheetName val="Контраге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расчет"/>
      <sheetName val="Омскэнерго с учетом доп 2010 "/>
      <sheetName val="ММТС"/>
      <sheetName val="ФЗП 2011"/>
      <sheetName val="СписочнаяЧисленность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Справочник"/>
      <sheetName val="91 форма 2 1 полуг"/>
      <sheetName val="Потребность в МТР"/>
      <sheetName val="EKDEB90"/>
      <sheetName val="П 4"/>
      <sheetName val="П 1"/>
      <sheetName val="П 21-1"/>
      <sheetName val="Проценты"/>
      <sheetName val="Настройки"/>
      <sheetName val="Общая"/>
      <sheetName val="35998"/>
      <sheetName val="44"/>
      <sheetName val="92"/>
      <sheetName val="94"/>
      <sheetName val="97"/>
      <sheetName val="Отчет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Справочники"/>
      <sheetName val="ИТ-бюджет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Кредиты полученные"/>
      <sheetName val="Займы выданные"/>
      <sheetName val="ис.смета"/>
      <sheetName val="Настройки"/>
      <sheetName val="FST5"/>
      <sheetName val="Исходные данные"/>
      <sheetName val="Данные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  <sheetName val="6.2.1 Пр. произв. услуги"/>
      <sheetName val="м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ОГНОЗ_1"/>
      <sheetName val="vec"/>
      <sheetName val="FST5"/>
      <sheetName val="на 1 тут"/>
      <sheetName val="Приложение 2"/>
      <sheetName val="Справочники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  <sheetName val="Исходные данные и тариф ЭЛЕКТР"/>
      <sheetName val="Справочники"/>
      <sheetName val="ПРОГНОЗ_1"/>
      <sheetName val="Приложение (ТЭЦ) "/>
      <sheetName val="Отопление"/>
      <sheetName val="Вода для ГВС"/>
      <sheetName val="sapactivexlhiddensheet"/>
      <sheetName val="липецк-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Настройки"/>
      <sheetName val="Заголовок"/>
      <sheetName val="01"/>
      <sheetName val="Ф-2 (для АО-энерго)"/>
      <sheetName val="2002(v1)"/>
      <sheetName val="Data"/>
      <sheetName val="2002(v2)"/>
      <sheetName val="Лист1"/>
      <sheetName val="Приложение (ТЭЦ) "/>
      <sheetName val="Параметры"/>
      <sheetName val="График"/>
      <sheetName val="тар"/>
      <sheetName val="т1.15(смета8а)"/>
      <sheetName val="1997"/>
      <sheetName val="1998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п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п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тарифов"/>
      <sheetName val="Расчет расходов"/>
      <sheetName val="ИТ-бюджет"/>
      <sheetName val="Факторный анализ_планы по комби"/>
      <sheetName val="Лист13"/>
      <sheetName val="#ССЫЛКА"/>
      <sheetName val="T0"/>
      <sheetName val="T25"/>
      <sheetName val="T31"/>
      <sheetName val="форма-прил к ф№1"/>
      <sheetName val="FES"/>
      <sheetName val="ПРОГНОЗ_1"/>
      <sheetName val="ОПТ"/>
      <sheetName val="Исходные"/>
      <sheetName val="Пояснение "/>
      <sheetName val="ПС"/>
      <sheetName val="Данные"/>
      <sheetName val="эл с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2020-2024"/>
      <sheetName val="2018 факт"/>
      <sheetName val="корректировка"/>
      <sheetName val="аналоги"/>
      <sheetName val="цеховые"/>
      <sheetName val="ремонт"/>
      <sheetName val="ФОТ"/>
      <sheetName val="аренда"/>
      <sheetName val="выручка и потери"/>
      <sheetName val="сравнит. анализ"/>
    </sheetNames>
    <sheetDataSet>
      <sheetData sheetId="0"/>
      <sheetData sheetId="1">
        <row r="1">
          <cell r="A1" t="str">
            <v>ООО "Омсктехуглерод"</v>
          </cell>
        </row>
        <row r="10">
          <cell r="J10">
            <v>920.79155000000003</v>
          </cell>
          <cell r="K10">
            <v>11.724928522922871</v>
          </cell>
        </row>
        <row r="11">
          <cell r="J11">
            <v>406.85759999999999</v>
          </cell>
          <cell r="K11">
            <v>5.1807342052693075</v>
          </cell>
        </row>
        <row r="12">
          <cell r="J12">
            <v>893.72546</v>
          </cell>
          <cell r="K12">
            <v>11.380281604035531</v>
          </cell>
        </row>
        <row r="14">
          <cell r="J14">
            <v>8120.4480000000003</v>
          </cell>
          <cell r="K14">
            <v>103.40198318947647</v>
          </cell>
        </row>
        <row r="15">
          <cell r="J15">
            <v>19</v>
          </cell>
          <cell r="K15">
            <v>0.24193710502179841</v>
          </cell>
        </row>
        <row r="17">
          <cell r="K17">
            <v>0</v>
          </cell>
        </row>
        <row r="18">
          <cell r="K18">
            <v>0</v>
          </cell>
        </row>
        <row r="20">
          <cell r="K20">
            <v>0</v>
          </cell>
        </row>
        <row r="21">
          <cell r="K21">
            <v>0</v>
          </cell>
        </row>
        <row r="26">
          <cell r="K26">
            <v>0</v>
          </cell>
        </row>
        <row r="27">
          <cell r="J27">
            <v>624.11864000000003</v>
          </cell>
          <cell r="K27">
            <v>7.9472345764074728</v>
          </cell>
        </row>
        <row r="28">
          <cell r="J28">
            <v>1244.7531000000001</v>
          </cell>
          <cell r="K28">
            <v>15.850103235837324</v>
          </cell>
        </row>
        <row r="29">
          <cell r="J29">
            <v>3845.2267803478253</v>
          </cell>
          <cell r="K29">
            <v>48.963317652086502</v>
          </cell>
        </row>
        <row r="30">
          <cell r="K30">
            <v>0</v>
          </cell>
        </row>
        <row r="31">
          <cell r="K31">
            <v>0</v>
          </cell>
        </row>
        <row r="32">
          <cell r="J32">
            <v>13</v>
          </cell>
          <cell r="K32">
            <v>0.16553591396228309</v>
          </cell>
        </row>
        <row r="35">
          <cell r="J35">
            <v>1166.505027684286</v>
          </cell>
          <cell r="K35">
            <v>14.85372891533205</v>
          </cell>
        </row>
        <row r="37">
          <cell r="K37">
            <v>0</v>
          </cell>
        </row>
        <row r="38">
          <cell r="K38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2">
          <cell r="K42">
            <v>0</v>
          </cell>
        </row>
        <row r="43">
          <cell r="J43">
            <v>0</v>
          </cell>
          <cell r="K43">
            <v>0</v>
          </cell>
        </row>
        <row r="44">
          <cell r="J44">
            <v>2461.3077887999998</v>
          </cell>
          <cell r="K44">
            <v>31.341141104730312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54">
          <cell r="K54">
            <v>42.424579099011247</v>
          </cell>
        </row>
      </sheetData>
      <sheetData sheetId="2">
        <row r="16">
          <cell r="E16">
            <v>8.0878200000000007</v>
          </cell>
        </row>
        <row r="38">
          <cell r="E38">
            <v>124.42580874717372</v>
          </cell>
        </row>
      </sheetData>
      <sheetData sheetId="3">
        <row r="42">
          <cell r="G42">
            <v>1</v>
          </cell>
        </row>
        <row r="46">
          <cell r="E46">
            <v>159.65374234565644</v>
          </cell>
        </row>
      </sheetData>
      <sheetData sheetId="4"/>
      <sheetData sheetId="5"/>
      <sheetData sheetId="6"/>
      <sheetData sheetId="7">
        <row r="578">
          <cell r="U578">
            <v>911879.31857142784</v>
          </cell>
          <cell r="W578">
            <v>101853.88608999983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5"/>
  <sheetViews>
    <sheetView tabSelected="1" view="pageBreakPreview" zoomScale="70" zoomScaleNormal="80" zoomScaleSheetLayoutView="70" workbookViewId="0">
      <pane ySplit="14" topLeftCell="A15" activePane="bottomLeft" state="frozen"/>
      <selection pane="bottomLeft" activeCell="AG40" sqref="AG40"/>
    </sheetView>
  </sheetViews>
  <sheetFormatPr defaultRowHeight="15.75" x14ac:dyDescent="0.25"/>
  <cols>
    <col min="1" max="1" width="12" style="148" customWidth="1"/>
    <col min="2" max="2" width="55.28515625" style="27" customWidth="1"/>
    <col min="3" max="3" width="14.42578125" style="27" customWidth="1"/>
    <col min="4" max="4" width="11.7109375" style="27" customWidth="1"/>
    <col min="5" max="5" width="13.5703125" style="27" customWidth="1"/>
    <col min="6" max="6" width="11.7109375" style="27" customWidth="1"/>
    <col min="7" max="7" width="12.5703125" style="27" customWidth="1"/>
    <col min="8" max="8" width="11.7109375" style="27" customWidth="1"/>
    <col min="9" max="14" width="12.28515625" style="27" customWidth="1"/>
    <col min="15" max="15" width="11.7109375" style="27" customWidth="1"/>
    <col min="16" max="16" width="12.85546875" style="27" customWidth="1"/>
    <col min="17" max="17" width="13.28515625" style="27" customWidth="1"/>
    <col min="18" max="18" width="12.28515625" style="27" customWidth="1"/>
    <col min="19" max="19" width="13" style="27" customWidth="1"/>
    <col min="20" max="20" width="12.28515625" style="27" customWidth="1"/>
    <col min="21" max="21" width="11.7109375" style="27" customWidth="1"/>
    <col min="22" max="22" width="12.28515625" style="27" customWidth="1"/>
    <col min="23" max="23" width="11.7109375" style="27" customWidth="1"/>
    <col min="24" max="24" width="12.28515625" style="27" customWidth="1"/>
    <col min="25" max="25" width="11.7109375" style="27" hidden="1" customWidth="1"/>
    <col min="26" max="26" width="13.28515625" style="27" customWidth="1"/>
    <col min="27" max="27" width="11.7109375" style="27" hidden="1" customWidth="1"/>
    <col min="28" max="28" width="12.28515625" style="27" customWidth="1"/>
    <col min="29" max="29" width="11.7109375" style="27" hidden="1" customWidth="1"/>
    <col min="30" max="30" width="12.28515625" style="27" customWidth="1"/>
    <col min="31" max="31" width="0.5703125" style="27" hidden="1" customWidth="1"/>
    <col min="32" max="32" width="12.5703125" style="27" customWidth="1"/>
    <col min="33" max="34" width="9.140625" style="27"/>
    <col min="35" max="35" width="15.140625" style="27" customWidth="1"/>
    <col min="36" max="16384" width="9.140625" style="27"/>
  </cols>
  <sheetData>
    <row r="1" spans="1:32" ht="18.75" x14ac:dyDescent="0.3">
      <c r="A1" s="26" t="str">
        <f>'[56]2018 факт'!A1</f>
        <v>ООО "Омсктехуглерод"</v>
      </c>
      <c r="I1" s="28"/>
      <c r="J1" s="28"/>
      <c r="K1" s="28"/>
      <c r="L1" s="28"/>
    </row>
    <row r="2" spans="1:32" ht="18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8.75" customHeight="1" x14ac:dyDescent="0.25">
      <c r="A3" s="30" t="s">
        <v>1</v>
      </c>
      <c r="B3" s="31"/>
      <c r="C3" s="31"/>
      <c r="D3" s="32"/>
      <c r="E3" s="33"/>
      <c r="F3" s="33"/>
    </row>
    <row r="4" spans="1:32" s="39" customFormat="1" ht="42.75" customHeight="1" x14ac:dyDescent="0.25">
      <c r="A4" s="34" t="s">
        <v>2</v>
      </c>
      <c r="B4" s="35" t="s">
        <v>3</v>
      </c>
      <c r="C4" s="36" t="s">
        <v>4</v>
      </c>
      <c r="D4" s="36"/>
      <c r="E4" s="37"/>
      <c r="F4" s="37"/>
      <c r="G4" s="38" t="s">
        <v>5</v>
      </c>
      <c r="H4" s="38"/>
      <c r="I4" s="38" t="s">
        <v>6</v>
      </c>
      <c r="J4" s="38"/>
      <c r="K4" s="35"/>
      <c r="L4" s="35"/>
      <c r="M4" s="35"/>
      <c r="N4" s="35"/>
      <c r="O4" s="35"/>
      <c r="P4" s="38" t="s">
        <v>7</v>
      </c>
      <c r="Q4" s="35"/>
      <c r="R4" s="37"/>
      <c r="S4" s="37"/>
      <c r="T4" s="37"/>
      <c r="U4" s="37"/>
      <c r="V4" s="37"/>
      <c r="W4" s="37"/>
      <c r="X4" s="37"/>
      <c r="Y4" s="37"/>
      <c r="Z4" s="38" t="s">
        <v>8</v>
      </c>
      <c r="AA4" s="38"/>
      <c r="AB4" s="38" t="s">
        <v>9</v>
      </c>
      <c r="AC4" s="38"/>
      <c r="AD4" s="38" t="s">
        <v>10</v>
      </c>
      <c r="AE4" s="38"/>
      <c r="AF4" s="38" t="s">
        <v>11</v>
      </c>
    </row>
    <row r="5" spans="1:32" x14ac:dyDescent="0.25">
      <c r="A5" s="40">
        <v>1</v>
      </c>
      <c r="B5" s="41" t="s">
        <v>12</v>
      </c>
      <c r="C5" s="40"/>
      <c r="D5" s="40"/>
      <c r="E5" s="40"/>
      <c r="F5" s="40"/>
      <c r="G5" s="42"/>
      <c r="H5" s="42"/>
      <c r="I5" s="43">
        <v>1.034</v>
      </c>
      <c r="J5" s="42"/>
      <c r="K5" s="44"/>
      <c r="L5" s="44"/>
      <c r="M5" s="44"/>
      <c r="N5" s="44"/>
      <c r="O5" s="44"/>
      <c r="P5" s="43">
        <v>1.03</v>
      </c>
      <c r="Q5" s="44"/>
      <c r="R5" s="45"/>
      <c r="S5" s="45"/>
      <c r="T5" s="45"/>
      <c r="U5" s="45"/>
      <c r="V5" s="45"/>
      <c r="W5" s="45"/>
      <c r="X5" s="45"/>
      <c r="Y5" s="45"/>
      <c r="Z5" s="46">
        <v>1.0369999999999999</v>
      </c>
      <c r="AA5" s="46"/>
      <c r="AB5" s="43">
        <v>1.04</v>
      </c>
      <c r="AC5" s="43"/>
      <c r="AD5" s="43">
        <v>1.04</v>
      </c>
      <c r="AE5" s="43"/>
      <c r="AF5" s="43">
        <v>1.04</v>
      </c>
    </row>
    <row r="6" spans="1:32" x14ac:dyDescent="0.25">
      <c r="A6" s="40">
        <v>2</v>
      </c>
      <c r="B6" s="41" t="s">
        <v>13</v>
      </c>
      <c r="C6" s="40"/>
      <c r="D6" s="40"/>
      <c r="E6" s="40"/>
      <c r="F6" s="40"/>
      <c r="G6" s="47"/>
      <c r="H6" s="47"/>
      <c r="I6" s="48">
        <v>0.01</v>
      </c>
      <c r="J6" s="49"/>
      <c r="K6" s="49"/>
      <c r="L6" s="49"/>
      <c r="M6" s="49"/>
      <c r="N6" s="49"/>
      <c r="O6" s="49"/>
      <c r="P6" s="48">
        <f>[56]аналоги!$G$42/100</f>
        <v>0.01</v>
      </c>
      <c r="Q6" s="49"/>
      <c r="R6" s="45"/>
      <c r="S6" s="45"/>
      <c r="T6" s="45"/>
      <c r="U6" s="45"/>
      <c r="V6" s="45"/>
      <c r="W6" s="45"/>
      <c r="X6" s="45"/>
      <c r="Y6" s="45"/>
      <c r="Z6" s="50">
        <f>P6</f>
        <v>0.01</v>
      </c>
      <c r="AA6" s="50"/>
      <c r="AB6" s="48">
        <f>P6</f>
        <v>0.01</v>
      </c>
      <c r="AC6" s="48"/>
      <c r="AD6" s="48">
        <f>P6</f>
        <v>0.01</v>
      </c>
      <c r="AE6" s="48"/>
      <c r="AF6" s="48">
        <f>P6</f>
        <v>0.01</v>
      </c>
    </row>
    <row r="7" spans="1:32" x14ac:dyDescent="0.25">
      <c r="A7" s="40">
        <v>3</v>
      </c>
      <c r="B7" s="41" t="s">
        <v>14</v>
      </c>
      <c r="C7" s="40" t="s">
        <v>15</v>
      </c>
      <c r="D7" s="40"/>
      <c r="E7" s="40"/>
      <c r="F7" s="40"/>
      <c r="G7" s="51">
        <v>729.9</v>
      </c>
      <c r="H7" s="52"/>
      <c r="I7" s="53">
        <v>799.6</v>
      </c>
      <c r="J7" s="54"/>
      <c r="K7" s="54"/>
      <c r="L7" s="54"/>
      <c r="M7" s="54"/>
      <c r="N7" s="54"/>
      <c r="O7" s="54"/>
      <c r="P7" s="50">
        <v>6.88</v>
      </c>
      <c r="Q7" s="54"/>
      <c r="R7" s="45"/>
      <c r="S7" s="45"/>
      <c r="T7" s="45"/>
      <c r="U7" s="45"/>
      <c r="V7" s="45"/>
      <c r="W7" s="45"/>
      <c r="X7" s="45"/>
      <c r="Y7" s="45"/>
      <c r="Z7" s="46">
        <f>P7</f>
        <v>6.88</v>
      </c>
      <c r="AA7" s="46"/>
      <c r="AB7" s="46">
        <f>P7</f>
        <v>6.88</v>
      </c>
      <c r="AC7" s="46"/>
      <c r="AD7" s="46">
        <f>P7</f>
        <v>6.88</v>
      </c>
      <c r="AE7" s="46"/>
      <c r="AF7" s="46">
        <f>P7</f>
        <v>6.88</v>
      </c>
    </row>
    <row r="8" spans="1:32" x14ac:dyDescent="0.25">
      <c r="A8" s="40">
        <v>4</v>
      </c>
      <c r="B8" s="41" t="s">
        <v>16</v>
      </c>
      <c r="C8" s="40"/>
      <c r="D8" s="40"/>
      <c r="E8" s="40"/>
      <c r="F8" s="40"/>
      <c r="G8" s="47"/>
      <c r="H8" s="47"/>
      <c r="I8" s="48"/>
      <c r="J8" s="55"/>
      <c r="K8" s="55"/>
      <c r="L8" s="55"/>
      <c r="M8" s="55"/>
      <c r="N8" s="55"/>
      <c r="O8" s="55"/>
      <c r="P8" s="43">
        <f>(P7-G7)/G7</f>
        <v>-0.99057405123989584</v>
      </c>
      <c r="Q8" s="55"/>
      <c r="R8" s="45"/>
      <c r="S8" s="45"/>
      <c r="T8" s="45"/>
      <c r="U8" s="45"/>
      <c r="V8" s="45"/>
      <c r="W8" s="45"/>
      <c r="X8" s="45"/>
      <c r="Y8" s="45"/>
      <c r="Z8" s="46">
        <f>(Z7-P7)/P7</f>
        <v>0</v>
      </c>
      <c r="AA8" s="46"/>
      <c r="AB8" s="46">
        <f>Z8</f>
        <v>0</v>
      </c>
      <c r="AC8" s="46"/>
      <c r="AD8" s="46">
        <f>Z8</f>
        <v>0</v>
      </c>
      <c r="AE8" s="46"/>
      <c r="AF8" s="46">
        <f>Z8</f>
        <v>0</v>
      </c>
    </row>
    <row r="9" spans="1:32" x14ac:dyDescent="0.25">
      <c r="A9" s="40">
        <v>5</v>
      </c>
      <c r="B9" s="41" t="s">
        <v>17</v>
      </c>
      <c r="C9" s="40"/>
      <c r="D9" s="40"/>
      <c r="E9" s="40"/>
      <c r="F9" s="40"/>
      <c r="G9" s="47"/>
      <c r="H9" s="47"/>
      <c r="I9" s="50">
        <v>0.75</v>
      </c>
      <c r="J9" s="45"/>
      <c r="K9" s="45"/>
      <c r="L9" s="45"/>
      <c r="M9" s="45"/>
      <c r="N9" s="45"/>
      <c r="O9" s="45"/>
      <c r="P9" s="50">
        <v>0.75</v>
      </c>
      <c r="Q9" s="45"/>
      <c r="R9" s="45"/>
      <c r="S9" s="45"/>
      <c r="T9" s="45"/>
      <c r="U9" s="45"/>
      <c r="V9" s="45"/>
      <c r="W9" s="45"/>
      <c r="X9" s="45"/>
      <c r="Y9" s="45"/>
      <c r="Z9" s="46">
        <f>P9</f>
        <v>0.75</v>
      </c>
      <c r="AA9" s="46"/>
      <c r="AB9" s="46">
        <f>P9</f>
        <v>0.75</v>
      </c>
      <c r="AC9" s="46"/>
      <c r="AD9" s="46">
        <f>P9</f>
        <v>0.75</v>
      </c>
      <c r="AE9" s="46"/>
      <c r="AF9" s="46">
        <f>P9</f>
        <v>0.75</v>
      </c>
    </row>
    <row r="10" spans="1:32" x14ac:dyDescent="0.25">
      <c r="A10" s="40">
        <v>6</v>
      </c>
      <c r="B10" s="41" t="s">
        <v>18</v>
      </c>
      <c r="C10" s="40"/>
      <c r="D10" s="40"/>
      <c r="E10" s="40"/>
      <c r="F10" s="40"/>
      <c r="G10" s="56"/>
      <c r="H10" s="56"/>
      <c r="I10" s="56">
        <v>1.024</v>
      </c>
      <c r="J10" s="56"/>
      <c r="K10" s="56"/>
      <c r="L10" s="56"/>
      <c r="M10" s="56"/>
      <c r="N10" s="56"/>
      <c r="O10" s="56"/>
      <c r="P10" s="56">
        <f>P5*(1+P9*P8)*(1-P6)</f>
        <v>0.26213372996300871</v>
      </c>
      <c r="Q10" s="56"/>
      <c r="R10" s="45"/>
      <c r="S10" s="45"/>
      <c r="T10" s="45"/>
      <c r="U10" s="45"/>
      <c r="V10" s="45"/>
      <c r="W10" s="45"/>
      <c r="X10" s="45"/>
      <c r="Y10" s="45"/>
      <c r="Z10" s="56">
        <f>Z5*(1+Z6*Z8)*(1-Z6)</f>
        <v>1.0266299999999999</v>
      </c>
      <c r="AA10" s="56"/>
      <c r="AB10" s="56">
        <f>Z10</f>
        <v>1.0266299999999999</v>
      </c>
      <c r="AC10" s="56"/>
      <c r="AD10" s="56">
        <f>Z10</f>
        <v>1.0266299999999999</v>
      </c>
      <c r="AE10" s="56"/>
      <c r="AF10" s="56">
        <f>AD10</f>
        <v>1.0266299999999999</v>
      </c>
    </row>
    <row r="11" spans="1:32" ht="10.5" customHeight="1" x14ac:dyDescent="0.25">
      <c r="A11" s="57"/>
      <c r="B11" s="58"/>
      <c r="C11" s="58"/>
      <c r="D11" s="58"/>
      <c r="E11" s="59"/>
      <c r="F11" s="59"/>
      <c r="G11" s="60"/>
      <c r="H11" s="60"/>
      <c r="I11" s="61"/>
      <c r="J11" s="61"/>
      <c r="K11" s="61"/>
      <c r="L11" s="61"/>
      <c r="M11" s="61"/>
      <c r="N11" s="61"/>
      <c r="O11" s="61"/>
      <c r="P11" s="61"/>
      <c r="Q11" s="61"/>
    </row>
    <row r="12" spans="1:32" ht="18.75" x14ac:dyDescent="0.25">
      <c r="A12" s="30" t="s">
        <v>19</v>
      </c>
      <c r="B12" s="31"/>
      <c r="C12" s="31"/>
      <c r="D12" s="32"/>
      <c r="E12" s="32"/>
      <c r="F12" s="32"/>
      <c r="G12" s="60"/>
      <c r="H12" s="60"/>
      <c r="I12" s="62"/>
      <c r="J12" s="62"/>
      <c r="K12" s="63"/>
      <c r="L12" s="153"/>
      <c r="M12" s="152">
        <f>1.047*1.03</f>
        <v>1.0784099999999999</v>
      </c>
      <c r="N12" s="152"/>
      <c r="O12" s="152"/>
      <c r="P12" s="153"/>
      <c r="Q12" s="153"/>
      <c r="R12" s="151">
        <v>0.50670000000000004</v>
      </c>
      <c r="S12" s="151">
        <v>0.49330000000000002</v>
      </c>
      <c r="T12" s="151"/>
      <c r="U12" s="151"/>
      <c r="V12" s="151"/>
      <c r="W12" s="151"/>
      <c r="X12" s="151"/>
      <c r="Y12" s="151"/>
      <c r="Z12" s="154">
        <f>Z10</f>
        <v>1.0266299999999999</v>
      </c>
      <c r="AA12" s="151"/>
      <c r="AB12" s="154">
        <f>AB10</f>
        <v>1.0266299999999999</v>
      </c>
      <c r="AC12" s="151"/>
      <c r="AD12" s="154">
        <f>AD10</f>
        <v>1.0266299999999999</v>
      </c>
      <c r="AE12" s="151"/>
      <c r="AF12" s="154">
        <f>AF10</f>
        <v>1.0266299999999999</v>
      </c>
    </row>
    <row r="13" spans="1:32" s="71" customFormat="1" ht="58.5" customHeight="1" x14ac:dyDescent="0.25">
      <c r="A13" s="64" t="s">
        <v>2</v>
      </c>
      <c r="B13" s="65" t="s">
        <v>3</v>
      </c>
      <c r="C13" s="65" t="s">
        <v>4</v>
      </c>
      <c r="D13" s="66" t="s">
        <v>20</v>
      </c>
      <c r="E13" s="67"/>
      <c r="F13" s="68" t="s">
        <v>5</v>
      </c>
      <c r="G13" s="69"/>
      <c r="H13" s="68" t="s">
        <v>21</v>
      </c>
      <c r="I13" s="69"/>
      <c r="J13" s="68" t="s">
        <v>22</v>
      </c>
      <c r="K13" s="69"/>
      <c r="L13" s="68" t="s">
        <v>23</v>
      </c>
      <c r="M13" s="70"/>
      <c r="N13" s="69"/>
      <c r="O13" s="68" t="s">
        <v>7</v>
      </c>
      <c r="P13" s="69"/>
      <c r="Q13" s="68" t="s">
        <v>24</v>
      </c>
      <c r="R13" s="69"/>
      <c r="S13" s="68" t="s">
        <v>25</v>
      </c>
      <c r="T13" s="69"/>
      <c r="U13" s="68" t="s">
        <v>26</v>
      </c>
      <c r="V13" s="69"/>
      <c r="W13" s="68" t="s">
        <v>27</v>
      </c>
      <c r="X13" s="69"/>
      <c r="Y13" s="68" t="s">
        <v>8</v>
      </c>
      <c r="Z13" s="69"/>
      <c r="AA13" s="68" t="s">
        <v>9</v>
      </c>
      <c r="AB13" s="69"/>
      <c r="AC13" s="68" t="s">
        <v>10</v>
      </c>
      <c r="AD13" s="69"/>
      <c r="AE13" s="68" t="s">
        <v>11</v>
      </c>
      <c r="AF13" s="69"/>
    </row>
    <row r="14" spans="1:32" s="71" customFormat="1" ht="58.5" customHeight="1" x14ac:dyDescent="0.25">
      <c r="A14" s="64"/>
      <c r="B14" s="65"/>
      <c r="C14" s="65"/>
      <c r="D14" s="36" t="s">
        <v>28</v>
      </c>
      <c r="E14" s="36" t="s">
        <v>29</v>
      </c>
      <c r="F14" s="36" t="s">
        <v>28</v>
      </c>
      <c r="G14" s="36" t="s">
        <v>29</v>
      </c>
      <c r="H14" s="36" t="s">
        <v>28</v>
      </c>
      <c r="I14" s="36" t="s">
        <v>29</v>
      </c>
      <c r="J14" s="36" t="s">
        <v>29</v>
      </c>
      <c r="K14" s="36" t="s">
        <v>30</v>
      </c>
      <c r="L14" s="36" t="s">
        <v>28</v>
      </c>
      <c r="M14" s="36" t="s">
        <v>29</v>
      </c>
      <c r="N14" s="36" t="s">
        <v>31</v>
      </c>
      <c r="O14" s="36" t="s">
        <v>28</v>
      </c>
      <c r="P14" s="36" t="s">
        <v>29</v>
      </c>
      <c r="Q14" s="36" t="s">
        <v>28</v>
      </c>
      <c r="R14" s="36" t="s">
        <v>29</v>
      </c>
      <c r="S14" s="36" t="s">
        <v>28</v>
      </c>
      <c r="T14" s="36" t="s">
        <v>29</v>
      </c>
      <c r="U14" s="36" t="s">
        <v>28</v>
      </c>
      <c r="V14" s="36" t="s">
        <v>29</v>
      </c>
      <c r="W14" s="36" t="s">
        <v>28</v>
      </c>
      <c r="X14" s="36" t="s">
        <v>29</v>
      </c>
      <c r="Y14" s="36" t="s">
        <v>28</v>
      </c>
      <c r="Z14" s="36" t="s">
        <v>29</v>
      </c>
      <c r="AA14" s="36" t="s">
        <v>28</v>
      </c>
      <c r="AB14" s="36" t="s">
        <v>29</v>
      </c>
      <c r="AC14" s="36" t="s">
        <v>28</v>
      </c>
      <c r="AD14" s="36" t="s">
        <v>29</v>
      </c>
      <c r="AE14" s="36" t="s">
        <v>28</v>
      </c>
      <c r="AF14" s="36" t="s">
        <v>29</v>
      </c>
    </row>
    <row r="15" spans="1:32" s="78" customFormat="1" ht="18.75" x14ac:dyDescent="0.25">
      <c r="A15" s="72">
        <v>1</v>
      </c>
      <c r="B15" s="73" t="s">
        <v>32</v>
      </c>
      <c r="C15" s="74"/>
      <c r="D15" s="75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s="78" customFormat="1" x14ac:dyDescent="0.25">
      <c r="A16" s="79" t="s">
        <v>33</v>
      </c>
      <c r="B16" s="80" t="s">
        <v>34</v>
      </c>
      <c r="C16" s="81" t="s">
        <v>35</v>
      </c>
      <c r="D16" s="82">
        <f>D17+D18+D19</f>
        <v>2221.3746099999998</v>
      </c>
      <c r="E16" s="82">
        <f>E17+E18+E19</f>
        <v>28.285944332227711</v>
      </c>
      <c r="F16" s="82">
        <f>F17+F18</f>
        <v>5849.42</v>
      </c>
      <c r="G16" s="82">
        <f>G17+G18</f>
        <v>122.62</v>
      </c>
      <c r="H16" s="83">
        <f>H17+H18</f>
        <v>7280.47</v>
      </c>
      <c r="I16" s="83">
        <f>I17+I18</f>
        <v>92.71</v>
      </c>
      <c r="J16" s="82">
        <f>J17+J18</f>
        <v>53.588546250817295</v>
      </c>
      <c r="K16" s="82">
        <f t="shared" ref="K16:T16" si="0">K17+K18</f>
        <v>16.076563875245188</v>
      </c>
      <c r="L16" s="82">
        <f t="shared" si="0"/>
        <v>6373.5184733185997</v>
      </c>
      <c r="M16" s="82">
        <f>M17+M18</f>
        <v>81.157400433560753</v>
      </c>
      <c r="N16" s="82">
        <f>N17+N18</f>
        <v>56.810180303492523</v>
      </c>
      <c r="O16" s="82">
        <f t="shared" si="0"/>
        <v>5724.0006210343081</v>
      </c>
      <c r="P16" s="82">
        <f t="shared" si="0"/>
        <v>72.886744178737715</v>
      </c>
      <c r="Q16" s="82">
        <f t="shared" si="0"/>
        <v>2900.3511146780843</v>
      </c>
      <c r="R16" s="82">
        <f t="shared" si="0"/>
        <v>36.931713275366405</v>
      </c>
      <c r="S16" s="82">
        <f t="shared" si="0"/>
        <v>2823.6495063562238</v>
      </c>
      <c r="T16" s="82">
        <f t="shared" si="0"/>
        <v>35.955030903371309</v>
      </c>
      <c r="U16" s="82">
        <f t="shared" ref="U16:V40" si="1">O16-F16</f>
        <v>-125.41937896569198</v>
      </c>
      <c r="V16" s="82">
        <f t="shared" si="1"/>
        <v>-49.73325582126229</v>
      </c>
      <c r="W16" s="82">
        <f t="shared" ref="W16:X31" si="2">O16-H16</f>
        <v>-1556.4693789656922</v>
      </c>
      <c r="X16" s="82">
        <f t="shared" si="2"/>
        <v>-19.823255821262279</v>
      </c>
      <c r="Y16" s="82">
        <f>Y17+Y18</f>
        <v>5876.4307575724515</v>
      </c>
      <c r="Z16" s="82">
        <f t="shared" ref="Z16:AF16" si="3">Z17+Z18</f>
        <v>74.827718176217502</v>
      </c>
      <c r="AA16" s="82">
        <f t="shared" si="3"/>
        <v>6032.9201086466055</v>
      </c>
      <c r="AB16" s="82">
        <f t="shared" si="3"/>
        <v>76.820380311250162</v>
      </c>
      <c r="AC16" s="82">
        <f t="shared" si="3"/>
        <v>6193.5767711398639</v>
      </c>
      <c r="AD16" s="82">
        <f t="shared" si="3"/>
        <v>78.86610703893875</v>
      </c>
      <c r="AE16" s="82">
        <f t="shared" si="3"/>
        <v>6358.5117205553179</v>
      </c>
      <c r="AF16" s="82">
        <f t="shared" si="3"/>
        <v>80.966311469385687</v>
      </c>
    </row>
    <row r="17" spans="1:32" ht="39.75" customHeight="1" x14ac:dyDescent="0.25">
      <c r="A17" s="84" t="s">
        <v>36</v>
      </c>
      <c r="B17" s="85" t="s">
        <v>37</v>
      </c>
      <c r="C17" s="86" t="s">
        <v>35</v>
      </c>
      <c r="D17" s="51">
        <f>'[56]2018 факт'!J10</f>
        <v>920.79155000000003</v>
      </c>
      <c r="E17" s="51">
        <f>'[56]2018 факт'!K10</f>
        <v>11.724928522922871</v>
      </c>
      <c r="F17" s="51">
        <v>0</v>
      </c>
      <c r="G17" s="51">
        <v>0</v>
      </c>
      <c r="H17" s="87">
        <v>0</v>
      </c>
      <c r="I17" s="87">
        <v>0</v>
      </c>
      <c r="J17" s="51">
        <f>J40/N40*N17</f>
        <v>0</v>
      </c>
      <c r="K17" s="51">
        <f>J17*0.3</f>
        <v>0</v>
      </c>
      <c r="L17" s="54">
        <v>0</v>
      </c>
      <c r="M17" s="54">
        <f>L17/L62*M62</f>
        <v>0</v>
      </c>
      <c r="N17" s="54">
        <f>M17*0.7</f>
        <v>0</v>
      </c>
      <c r="O17" s="54">
        <f>P17*$O$62/$P$62</f>
        <v>0</v>
      </c>
      <c r="P17" s="54">
        <f>K17+N17</f>
        <v>0</v>
      </c>
      <c r="Q17" s="88">
        <f>O17*$R$12</f>
        <v>0</v>
      </c>
      <c r="R17" s="88">
        <f t="shared" ref="Q17:R19" si="4">P17*$R$12</f>
        <v>0</v>
      </c>
      <c r="S17" s="88">
        <f t="shared" ref="S17:T19" si="5">O17-Q17</f>
        <v>0</v>
      </c>
      <c r="T17" s="88">
        <f t="shared" si="5"/>
        <v>0</v>
      </c>
      <c r="U17" s="51">
        <f>O17-F17</f>
        <v>0</v>
      </c>
      <c r="V17" s="51">
        <f t="shared" si="1"/>
        <v>0</v>
      </c>
      <c r="W17" s="51">
        <f>O17-H17</f>
        <v>0</v>
      </c>
      <c r="X17" s="51">
        <f t="shared" si="2"/>
        <v>0</v>
      </c>
      <c r="Y17" s="88">
        <f t="shared" ref="Y17:Z19" si="6">O17*$Z$12</f>
        <v>0</v>
      </c>
      <c r="Z17" s="88">
        <f t="shared" si="6"/>
        <v>0</v>
      </c>
      <c r="AA17" s="88">
        <f t="shared" ref="AA17:AB19" si="7">Y17*$AB$12</f>
        <v>0</v>
      </c>
      <c r="AB17" s="88">
        <f t="shared" si="7"/>
        <v>0</v>
      </c>
      <c r="AC17" s="88">
        <f t="shared" ref="AC17:AD19" si="8">AA17*$AD$12</f>
        <v>0</v>
      </c>
      <c r="AD17" s="88">
        <f t="shared" si="8"/>
        <v>0</v>
      </c>
      <c r="AE17" s="88">
        <f>AC17*$AF$10</f>
        <v>0</v>
      </c>
      <c r="AF17" s="88">
        <f>AD17*$AB$12</f>
        <v>0</v>
      </c>
    </row>
    <row r="18" spans="1:32" ht="48.75" customHeight="1" x14ac:dyDescent="0.25">
      <c r="A18" s="84" t="s">
        <v>38</v>
      </c>
      <c r="B18" s="85" t="s">
        <v>39</v>
      </c>
      <c r="C18" s="86" t="s">
        <v>35</v>
      </c>
      <c r="D18" s="51">
        <f>'[56]2018 факт'!J11</f>
        <v>406.85759999999999</v>
      </c>
      <c r="E18" s="51">
        <f>'[56]2018 факт'!K11</f>
        <v>5.1807342052693075</v>
      </c>
      <c r="F18" s="51">
        <f t="shared" ref="F18:N18" si="9">F19</f>
        <v>5849.42</v>
      </c>
      <c r="G18" s="51">
        <f t="shared" si="9"/>
        <v>122.62</v>
      </c>
      <c r="H18" s="87">
        <f t="shared" si="9"/>
        <v>7280.47</v>
      </c>
      <c r="I18" s="87">
        <f t="shared" si="9"/>
        <v>92.71</v>
      </c>
      <c r="J18" s="51">
        <f t="shared" si="9"/>
        <v>53.588546250817295</v>
      </c>
      <c r="K18" s="51">
        <f t="shared" si="9"/>
        <v>16.076563875245188</v>
      </c>
      <c r="L18" s="54">
        <f t="shared" si="9"/>
        <v>6373.5184733185997</v>
      </c>
      <c r="M18" s="54">
        <f t="shared" si="9"/>
        <v>81.157400433560753</v>
      </c>
      <c r="N18" s="54">
        <f t="shared" si="9"/>
        <v>56.810180303492523</v>
      </c>
      <c r="O18" s="54">
        <f>P18*$O$62/$P$62</f>
        <v>5724.0006210343081</v>
      </c>
      <c r="P18" s="54">
        <f>K18+N18</f>
        <v>72.886744178737715</v>
      </c>
      <c r="Q18" s="88">
        <f t="shared" si="4"/>
        <v>2900.3511146780843</v>
      </c>
      <c r="R18" s="88">
        <f t="shared" si="4"/>
        <v>36.931713275366405</v>
      </c>
      <c r="S18" s="88">
        <f t="shared" si="5"/>
        <v>2823.6495063562238</v>
      </c>
      <c r="T18" s="88">
        <f t="shared" si="5"/>
        <v>35.955030903371309</v>
      </c>
      <c r="U18" s="51">
        <f t="shared" si="1"/>
        <v>-125.41937896569198</v>
      </c>
      <c r="V18" s="51">
        <f t="shared" si="1"/>
        <v>-49.73325582126229</v>
      </c>
      <c r="W18" s="51">
        <f t="shared" si="2"/>
        <v>-1556.4693789656922</v>
      </c>
      <c r="X18" s="51">
        <f t="shared" si="2"/>
        <v>-19.823255821262279</v>
      </c>
      <c r="Y18" s="88">
        <f t="shared" si="6"/>
        <v>5876.4307575724515</v>
      </c>
      <c r="Z18" s="88">
        <f t="shared" si="6"/>
        <v>74.827718176217502</v>
      </c>
      <c r="AA18" s="88">
        <f t="shared" si="7"/>
        <v>6032.9201086466055</v>
      </c>
      <c r="AB18" s="88">
        <f t="shared" si="7"/>
        <v>76.820380311250162</v>
      </c>
      <c r="AC18" s="88">
        <f t="shared" si="8"/>
        <v>6193.5767711398639</v>
      </c>
      <c r="AD18" s="88">
        <f t="shared" si="8"/>
        <v>78.86610703893875</v>
      </c>
      <c r="AE18" s="88">
        <f>AC18*$AF$10</f>
        <v>6358.5117205553179</v>
      </c>
      <c r="AF18" s="88">
        <f>AD18*$AB$12</f>
        <v>80.966311469385687</v>
      </c>
    </row>
    <row r="19" spans="1:32" ht="26.25" customHeight="1" x14ac:dyDescent="0.25">
      <c r="A19" s="84"/>
      <c r="B19" s="85" t="s">
        <v>40</v>
      </c>
      <c r="C19" s="86" t="s">
        <v>35</v>
      </c>
      <c r="D19" s="51">
        <f>'[56]2018 факт'!J12</f>
        <v>893.72546</v>
      </c>
      <c r="E19" s="51">
        <f>'[56]2018 факт'!K12</f>
        <v>11.380281604035531</v>
      </c>
      <c r="F19" s="51">
        <v>5849.42</v>
      </c>
      <c r="G19" s="51">
        <v>122.62</v>
      </c>
      <c r="H19" s="87">
        <v>7280.47</v>
      </c>
      <c r="I19" s="87">
        <v>92.71</v>
      </c>
      <c r="J19" s="51">
        <f>J40/N40*N19</f>
        <v>53.588546250817295</v>
      </c>
      <c r="K19" s="51">
        <f>J19*0.3</f>
        <v>16.076563875245188</v>
      </c>
      <c r="L19" s="54">
        <f>D19*M12+3239.881+2169.835</f>
        <v>6373.5184733185997</v>
      </c>
      <c r="M19" s="54">
        <f>L19/L62*M62</f>
        <v>81.157400433560753</v>
      </c>
      <c r="N19" s="54">
        <f>M19*0.7</f>
        <v>56.810180303492523</v>
      </c>
      <c r="O19" s="54">
        <f>P19*$O$62/$P$62</f>
        <v>5724.0006210343081</v>
      </c>
      <c r="P19" s="54">
        <f>K19+N19</f>
        <v>72.886744178737715</v>
      </c>
      <c r="Q19" s="88">
        <f t="shared" si="4"/>
        <v>2900.3511146780843</v>
      </c>
      <c r="R19" s="88">
        <f t="shared" si="4"/>
        <v>36.931713275366405</v>
      </c>
      <c r="S19" s="88">
        <f t="shared" si="5"/>
        <v>2823.6495063562238</v>
      </c>
      <c r="T19" s="88">
        <f t="shared" si="5"/>
        <v>35.955030903371309</v>
      </c>
      <c r="U19" s="51">
        <f t="shared" si="1"/>
        <v>-125.41937896569198</v>
      </c>
      <c r="V19" s="51">
        <f t="shared" si="1"/>
        <v>-49.73325582126229</v>
      </c>
      <c r="W19" s="51">
        <f t="shared" si="2"/>
        <v>-1556.4693789656922</v>
      </c>
      <c r="X19" s="51">
        <f t="shared" si="2"/>
        <v>-19.823255821262279</v>
      </c>
      <c r="Y19" s="88">
        <f t="shared" si="6"/>
        <v>5876.4307575724515</v>
      </c>
      <c r="Z19" s="88">
        <f t="shared" si="6"/>
        <v>74.827718176217502</v>
      </c>
      <c r="AA19" s="88">
        <f t="shared" si="7"/>
        <v>6032.9201086466055</v>
      </c>
      <c r="AB19" s="88">
        <f t="shared" si="7"/>
        <v>76.820380311250162</v>
      </c>
      <c r="AC19" s="88">
        <f t="shared" si="8"/>
        <v>6193.5767711398639</v>
      </c>
      <c r="AD19" s="88">
        <f t="shared" si="8"/>
        <v>78.86610703893875</v>
      </c>
      <c r="AE19" s="88">
        <f>AC19*$AF$10</f>
        <v>6358.5117205553179</v>
      </c>
      <c r="AF19" s="88">
        <f>AD19*$AB$12</f>
        <v>80.966311469385687</v>
      </c>
    </row>
    <row r="20" spans="1:32" s="90" customFormat="1" ht="18.75" x14ac:dyDescent="0.25">
      <c r="A20" s="79" t="s">
        <v>41</v>
      </c>
      <c r="B20" s="89" t="s">
        <v>42</v>
      </c>
      <c r="C20" s="81" t="s">
        <v>35</v>
      </c>
      <c r="D20" s="82">
        <f t="shared" ref="D20:T20" si="10">D21+D24+D27</f>
        <v>8120.4480000000003</v>
      </c>
      <c r="E20" s="82">
        <f t="shared" si="10"/>
        <v>103.40198318947647</v>
      </c>
      <c r="F20" s="82">
        <f t="shared" si="10"/>
        <v>8600.84</v>
      </c>
      <c r="G20" s="82">
        <f t="shared" si="10"/>
        <v>180.31</v>
      </c>
      <c r="H20" s="83">
        <f t="shared" si="10"/>
        <v>12404.93</v>
      </c>
      <c r="I20" s="83">
        <f t="shared" si="10"/>
        <v>157.97</v>
      </c>
      <c r="J20" s="82">
        <f t="shared" si="10"/>
        <v>54.25391186012326</v>
      </c>
      <c r="K20" s="82">
        <f t="shared" si="10"/>
        <v>16.276173558036977</v>
      </c>
      <c r="L20" s="82">
        <f>L21+L24+L27</f>
        <v>6452.6532940800007</v>
      </c>
      <c r="M20" s="82">
        <f t="shared" si="10"/>
        <v>82.165066193636136</v>
      </c>
      <c r="N20" s="82">
        <f t="shared" si="10"/>
        <v>57.515546335545288</v>
      </c>
      <c r="O20" s="82">
        <f t="shared" si="10"/>
        <v>5795.0709042820845</v>
      </c>
      <c r="P20" s="82">
        <f t="shared" si="10"/>
        <v>73.791719893582268</v>
      </c>
      <c r="Q20" s="82">
        <f t="shared" si="10"/>
        <v>2936.3624271997323</v>
      </c>
      <c r="R20" s="82">
        <f t="shared" si="10"/>
        <v>37.390264470078137</v>
      </c>
      <c r="S20" s="82">
        <f>S21+S24+S27</f>
        <v>2858.7084770823521</v>
      </c>
      <c r="T20" s="82">
        <f t="shared" si="10"/>
        <v>36.401455423504132</v>
      </c>
      <c r="U20" s="82">
        <f t="shared" si="1"/>
        <v>-2805.7690957179157</v>
      </c>
      <c r="V20" s="82">
        <f t="shared" si="1"/>
        <v>-106.51828010641773</v>
      </c>
      <c r="W20" s="82">
        <f t="shared" si="2"/>
        <v>-6609.8590957179158</v>
      </c>
      <c r="X20" s="82">
        <f t="shared" si="2"/>
        <v>-84.178280106417731</v>
      </c>
      <c r="Y20" s="82">
        <f>Y21+Y24+Y27</f>
        <v>5949.3936424631156</v>
      </c>
      <c r="Z20" s="82">
        <f t="shared" ref="Z20:AF20" si="11">Z21+Z24+Z27</f>
        <v>75.756793394348364</v>
      </c>
      <c r="AA20" s="82">
        <f t="shared" si="11"/>
        <v>6107.8259951619084</v>
      </c>
      <c r="AB20" s="82">
        <f t="shared" si="11"/>
        <v>77.77419680243986</v>
      </c>
      <c r="AC20" s="82">
        <f t="shared" si="11"/>
        <v>6270.4774014130699</v>
      </c>
      <c r="AD20" s="82">
        <f t="shared" si="11"/>
        <v>79.845323663288823</v>
      </c>
      <c r="AE20" s="82">
        <f t="shared" si="11"/>
        <v>6437.4602146126999</v>
      </c>
      <c r="AF20" s="82">
        <f t="shared" si="11"/>
        <v>81.971604632442194</v>
      </c>
    </row>
    <row r="21" spans="1:32" x14ac:dyDescent="0.25">
      <c r="A21" s="91" t="s">
        <v>43</v>
      </c>
      <c r="B21" s="92" t="s">
        <v>44</v>
      </c>
      <c r="C21" s="86" t="s">
        <v>35</v>
      </c>
      <c r="D21" s="51">
        <f>'[56]2018 факт'!J14</f>
        <v>8120.4480000000003</v>
      </c>
      <c r="E21" s="51">
        <f>'[56]2018 факт'!K14</f>
        <v>103.40198318947647</v>
      </c>
      <c r="F21" s="54">
        <v>8600.84</v>
      </c>
      <c r="G21" s="54">
        <v>180.31</v>
      </c>
      <c r="H21" s="54">
        <v>12404.93</v>
      </c>
      <c r="I21" s="54">
        <v>157.97</v>
      </c>
      <c r="J21" s="54">
        <f>J40/N40*N21</f>
        <v>54.25391186012326</v>
      </c>
      <c r="K21" s="54">
        <f>J21*0.3</f>
        <v>16.276173558036977</v>
      </c>
      <c r="L21" s="51">
        <f>L22*L23*12/1000</f>
        <v>6452.6532940800007</v>
      </c>
      <c r="M21" s="51">
        <f>L21/$L$62*$M$62</f>
        <v>82.165066193636136</v>
      </c>
      <c r="N21" s="51">
        <f>M21*0.7</f>
        <v>57.515546335545288</v>
      </c>
      <c r="O21" s="51">
        <f>P21*$O$62/$P$62</f>
        <v>5795.0709042820845</v>
      </c>
      <c r="P21" s="51">
        <f>K21+N21</f>
        <v>73.791719893582268</v>
      </c>
      <c r="Q21" s="88">
        <f>O21*$R$12</f>
        <v>2936.3624271997323</v>
      </c>
      <c r="R21" s="88">
        <f>P21*$R$12</f>
        <v>37.390264470078137</v>
      </c>
      <c r="S21" s="88">
        <f>O21-Q21</f>
        <v>2858.7084770823521</v>
      </c>
      <c r="T21" s="88">
        <f>P21-R21</f>
        <v>36.401455423504132</v>
      </c>
      <c r="U21" s="51">
        <f t="shared" si="1"/>
        <v>-2805.7690957179157</v>
      </c>
      <c r="V21" s="51">
        <f t="shared" si="1"/>
        <v>-106.51828010641773</v>
      </c>
      <c r="W21" s="51">
        <f t="shared" si="2"/>
        <v>-6609.8590957179158</v>
      </c>
      <c r="X21" s="51">
        <f t="shared" si="2"/>
        <v>-84.178280106417731</v>
      </c>
      <c r="Y21" s="88">
        <f>O21*Z12</f>
        <v>5949.3936424631156</v>
      </c>
      <c r="Z21" s="88">
        <f>P21*Z10</f>
        <v>75.756793394348364</v>
      </c>
      <c r="AA21" s="88">
        <f>Y21*AB10</f>
        <v>6107.8259951619084</v>
      </c>
      <c r="AB21" s="88">
        <f>Z21*AB10</f>
        <v>77.77419680243986</v>
      </c>
      <c r="AC21" s="88">
        <f>AA21*AD10</f>
        <v>6270.4774014130699</v>
      </c>
      <c r="AD21" s="88">
        <f>AB21*AD10</f>
        <v>79.845323663288823</v>
      </c>
      <c r="AE21" s="88">
        <f>AC21*AF10</f>
        <v>6437.4602146126999</v>
      </c>
      <c r="AF21" s="88">
        <f>AD21*AF10</f>
        <v>81.971604632442194</v>
      </c>
    </row>
    <row r="22" spans="1:32" x14ac:dyDescent="0.25">
      <c r="A22" s="93"/>
      <c r="B22" s="92" t="s">
        <v>45</v>
      </c>
      <c r="C22" s="86" t="s">
        <v>46</v>
      </c>
      <c r="D22" s="51">
        <f>'[56]2018 факт'!J15</f>
        <v>19</v>
      </c>
      <c r="E22" s="51">
        <f>'[56]2018 факт'!K15</f>
        <v>0.24193710502179841</v>
      </c>
      <c r="F22" s="54"/>
      <c r="G22" s="54"/>
      <c r="H22" s="54">
        <v>21</v>
      </c>
      <c r="I22" s="54"/>
      <c r="J22" s="94"/>
      <c r="K22" s="94"/>
      <c r="L22" s="88">
        <v>14</v>
      </c>
      <c r="M22" s="51">
        <f>L22/$L$62*$M$62</f>
        <v>0.17826944580553566</v>
      </c>
      <c r="N22" s="88"/>
      <c r="O22" s="88">
        <f>L22</f>
        <v>14</v>
      </c>
      <c r="P22" s="88">
        <f>M22</f>
        <v>0.17826944580553566</v>
      </c>
      <c r="Q22" s="88"/>
      <c r="R22" s="88"/>
      <c r="S22" s="88"/>
      <c r="T22" s="88"/>
      <c r="U22" s="88">
        <f t="shared" si="1"/>
        <v>14</v>
      </c>
      <c r="V22" s="88">
        <f t="shared" si="1"/>
        <v>0.17826944580553566</v>
      </c>
      <c r="W22" s="88">
        <f t="shared" si="2"/>
        <v>-7</v>
      </c>
      <c r="X22" s="88">
        <f t="shared" si="2"/>
        <v>0.17826944580553566</v>
      </c>
      <c r="Y22" s="88">
        <f>O22</f>
        <v>14</v>
      </c>
      <c r="Z22" s="88"/>
      <c r="AA22" s="88">
        <f>Y22</f>
        <v>14</v>
      </c>
      <c r="AB22" s="88"/>
      <c r="AC22" s="88">
        <f>AA22</f>
        <v>14</v>
      </c>
      <c r="AD22" s="88"/>
      <c r="AE22" s="88">
        <f>AC22</f>
        <v>14</v>
      </c>
      <c r="AF22" s="88"/>
    </row>
    <row r="23" spans="1:32" x14ac:dyDescent="0.25">
      <c r="A23" s="95"/>
      <c r="B23" s="92" t="s">
        <v>47</v>
      </c>
      <c r="C23" s="86" t="s">
        <v>48</v>
      </c>
      <c r="D23" s="96">
        <f>D21/D22/12*1000</f>
        <v>35616</v>
      </c>
      <c r="E23" s="96">
        <f>E21/E22/12*1000</f>
        <v>35616</v>
      </c>
      <c r="F23" s="96"/>
      <c r="G23" s="88"/>
      <c r="H23" s="88">
        <f>H21/H22/12*1000</f>
        <v>49225.912698412707</v>
      </c>
      <c r="I23" s="88"/>
      <c r="J23" s="88"/>
      <c r="K23" s="88"/>
      <c r="L23" s="88">
        <f>D23*1.047*1.03</f>
        <v>38408.650560000002</v>
      </c>
      <c r="M23" s="88">
        <f>E23*1.047*1.03</f>
        <v>38408.650560000002</v>
      </c>
      <c r="N23" s="88"/>
      <c r="O23" s="88">
        <f>O21/O22/12*1000</f>
        <v>34494.469668345737</v>
      </c>
      <c r="P23" s="88">
        <f>P21/P22/12*1000</f>
        <v>34494.469668345744</v>
      </c>
      <c r="Q23" s="88"/>
      <c r="R23" s="88"/>
      <c r="S23" s="88"/>
      <c r="T23" s="88"/>
      <c r="U23" s="88">
        <f t="shared" si="1"/>
        <v>34494.469668345737</v>
      </c>
      <c r="V23" s="88">
        <f t="shared" si="1"/>
        <v>34494.469668345744</v>
      </c>
      <c r="W23" s="88">
        <f t="shared" si="2"/>
        <v>-14731.44303006697</v>
      </c>
      <c r="X23" s="88">
        <f t="shared" si="2"/>
        <v>34494.469668345744</v>
      </c>
      <c r="Y23" s="88"/>
      <c r="Z23" s="88">
        <f>P23*Z12</f>
        <v>35413.057395613789</v>
      </c>
      <c r="AA23" s="88">
        <f>AA21/AA22/12*1000</f>
        <v>36356.107114058977</v>
      </c>
      <c r="AB23" s="88">
        <f>Z23*AB12</f>
        <v>36356.107114058985</v>
      </c>
      <c r="AC23" s="88">
        <f>AC21/AC22/12*1000</f>
        <v>37324.270246506363</v>
      </c>
      <c r="AD23" s="88">
        <f>AB23*AD12</f>
        <v>37324.27024650637</v>
      </c>
      <c r="AE23" s="88">
        <f>AE21/AE22/12*1000</f>
        <v>38318.21556317083</v>
      </c>
      <c r="AF23" s="88">
        <f>AD23*AF12</f>
        <v>38318.21556317083</v>
      </c>
    </row>
    <row r="24" spans="1:32" hidden="1" x14ac:dyDescent="0.25">
      <c r="A24" s="91" t="s">
        <v>49</v>
      </c>
      <c r="B24" s="92" t="s">
        <v>50</v>
      </c>
      <c r="C24" s="86" t="s">
        <v>35</v>
      </c>
      <c r="D24" s="51">
        <f>'[56]2018 факт'!J17</f>
        <v>0</v>
      </c>
      <c r="E24" s="51">
        <f>'[56]2018 факт'!K17</f>
        <v>0</v>
      </c>
      <c r="F24" s="88"/>
      <c r="G24" s="51"/>
      <c r="H24" s="51"/>
      <c r="I24" s="97"/>
      <c r="J24" s="97"/>
      <c r="K24" s="88"/>
      <c r="L24" s="97">
        <v>0</v>
      </c>
      <c r="M24" s="97">
        <v>0</v>
      </c>
      <c r="N24" s="97"/>
      <c r="O24" s="97">
        <f>J24*0.3+L24*0.7</f>
        <v>0</v>
      </c>
      <c r="P24" s="97">
        <f>K24*0.3+M24*0.7</f>
        <v>0</v>
      </c>
      <c r="Q24" s="88">
        <f>O24*$R$12</f>
        <v>0</v>
      </c>
      <c r="R24" s="88">
        <f>P24*$R$12</f>
        <v>0</v>
      </c>
      <c r="S24" s="88">
        <f>O24*$T$12</f>
        <v>0</v>
      </c>
      <c r="T24" s="88">
        <f>P24*$T$12</f>
        <v>0</v>
      </c>
      <c r="U24" s="97">
        <f t="shared" si="1"/>
        <v>0</v>
      </c>
      <c r="V24" s="97">
        <f t="shared" si="1"/>
        <v>0</v>
      </c>
      <c r="W24" s="97">
        <f t="shared" si="2"/>
        <v>0</v>
      </c>
      <c r="X24" s="97">
        <f t="shared" si="2"/>
        <v>0</v>
      </c>
      <c r="Y24" s="88">
        <f t="shared" ref="Y24:AF24" si="12">Y25*Y26*12/1000</f>
        <v>0</v>
      </c>
      <c r="Z24" s="88">
        <f t="shared" si="12"/>
        <v>0</v>
      </c>
      <c r="AA24" s="88">
        <f t="shared" si="12"/>
        <v>0</v>
      </c>
      <c r="AB24" s="88">
        <f t="shared" si="12"/>
        <v>0</v>
      </c>
      <c r="AC24" s="88">
        <f t="shared" si="12"/>
        <v>0</v>
      </c>
      <c r="AD24" s="88">
        <f t="shared" si="12"/>
        <v>0</v>
      </c>
      <c r="AE24" s="88">
        <f t="shared" si="12"/>
        <v>0</v>
      </c>
      <c r="AF24" s="88">
        <f t="shared" si="12"/>
        <v>0</v>
      </c>
    </row>
    <row r="25" spans="1:32" hidden="1" x14ac:dyDescent="0.25">
      <c r="A25" s="93"/>
      <c r="B25" s="92" t="s">
        <v>51</v>
      </c>
      <c r="C25" s="86" t="s">
        <v>46</v>
      </c>
      <c r="D25" s="51">
        <f>'[56]2018 факт'!J18</f>
        <v>0</v>
      </c>
      <c r="E25" s="51">
        <f>'[56]2018 факт'!K18</f>
        <v>0</v>
      </c>
      <c r="F25" s="88"/>
      <c r="G25" s="82"/>
      <c r="H25" s="82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>
        <f t="shared" si="1"/>
        <v>0</v>
      </c>
      <c r="V25" s="88">
        <f t="shared" si="1"/>
        <v>0</v>
      </c>
      <c r="W25" s="88">
        <f t="shared" si="2"/>
        <v>0</v>
      </c>
      <c r="X25" s="88">
        <f t="shared" si="2"/>
        <v>0</v>
      </c>
      <c r="Y25" s="88">
        <f>O25</f>
        <v>0</v>
      </c>
      <c r="Z25" s="88">
        <f>P25</f>
        <v>0</v>
      </c>
      <c r="AA25" s="88">
        <f t="shared" ref="AA25:AF25" si="13">Y25</f>
        <v>0</v>
      </c>
      <c r="AB25" s="88">
        <f t="shared" si="13"/>
        <v>0</v>
      </c>
      <c r="AC25" s="88">
        <f t="shared" si="13"/>
        <v>0</v>
      </c>
      <c r="AD25" s="88">
        <f t="shared" si="13"/>
        <v>0</v>
      </c>
      <c r="AE25" s="88">
        <f t="shared" si="13"/>
        <v>0</v>
      </c>
      <c r="AF25" s="88">
        <f t="shared" si="13"/>
        <v>0</v>
      </c>
    </row>
    <row r="26" spans="1:32" hidden="1" x14ac:dyDescent="0.25">
      <c r="A26" s="95"/>
      <c r="B26" s="92" t="s">
        <v>52</v>
      </c>
      <c r="C26" s="86" t="s">
        <v>48</v>
      </c>
      <c r="D26" s="88" t="e">
        <f>D24/D25/12*1000</f>
        <v>#DIV/0!</v>
      </c>
      <c r="E26" s="88" t="e">
        <f>E24/E25/12*1000</f>
        <v>#DIV/0!</v>
      </c>
      <c r="F26" s="88"/>
      <c r="G26" s="88"/>
      <c r="H26" s="88"/>
      <c r="I26" s="88" t="e">
        <f>I24/I25/12*1000</f>
        <v>#DIV/0!</v>
      </c>
      <c r="J26" s="88" t="e">
        <f>J24/J25/12*1000</f>
        <v>#DIV/0!</v>
      </c>
      <c r="K26" s="88" t="e">
        <f>K24/K25/12*1000</f>
        <v>#DIV/0!</v>
      </c>
      <c r="L26" s="88">
        <v>0</v>
      </c>
      <c r="M26" s="88" t="e">
        <f>E26*1.047*1.03</f>
        <v>#DIV/0!</v>
      </c>
      <c r="N26" s="88"/>
      <c r="O26" s="88" t="e">
        <f t="shared" ref="O26:T26" si="14">O24/O25/12*1000</f>
        <v>#DIV/0!</v>
      </c>
      <c r="P26" s="88" t="e">
        <f t="shared" si="14"/>
        <v>#DIV/0!</v>
      </c>
      <c r="Q26" s="88" t="e">
        <f t="shared" si="14"/>
        <v>#DIV/0!</v>
      </c>
      <c r="R26" s="88" t="e">
        <f t="shared" si="14"/>
        <v>#DIV/0!</v>
      </c>
      <c r="S26" s="88" t="e">
        <f t="shared" si="14"/>
        <v>#DIV/0!</v>
      </c>
      <c r="T26" s="88" t="e">
        <f t="shared" si="14"/>
        <v>#DIV/0!</v>
      </c>
      <c r="U26" s="88" t="e">
        <f t="shared" si="1"/>
        <v>#DIV/0!</v>
      </c>
      <c r="V26" s="88" t="e">
        <f t="shared" si="1"/>
        <v>#DIV/0!</v>
      </c>
      <c r="W26" s="88" t="e">
        <f t="shared" si="2"/>
        <v>#DIV/0!</v>
      </c>
      <c r="X26" s="88" t="e">
        <f t="shared" si="2"/>
        <v>#DIV/0!</v>
      </c>
      <c r="Y26" s="88"/>
      <c r="Z26" s="88"/>
      <c r="AA26" s="88"/>
      <c r="AB26" s="88"/>
      <c r="AC26" s="88"/>
      <c r="AD26" s="88"/>
      <c r="AE26" s="88"/>
      <c r="AF26" s="88"/>
    </row>
    <row r="27" spans="1:32" hidden="1" x14ac:dyDescent="0.25">
      <c r="A27" s="91" t="s">
        <v>53</v>
      </c>
      <c r="B27" s="92" t="s">
        <v>54</v>
      </c>
      <c r="C27" s="86" t="s">
        <v>35</v>
      </c>
      <c r="D27" s="51">
        <f>'[56]2018 факт'!J20</f>
        <v>0</v>
      </c>
      <c r="E27" s="51">
        <f>'[56]2018 факт'!K20</f>
        <v>0</v>
      </c>
      <c r="F27" s="88"/>
      <c r="G27" s="51"/>
      <c r="H27" s="51"/>
      <c r="I27" s="97"/>
      <c r="J27" s="97"/>
      <c r="K27" s="88"/>
      <c r="L27" s="97">
        <f>L28*L29*12/1000</f>
        <v>0</v>
      </c>
      <c r="M27" s="97">
        <f>M28*M29*12/1000</f>
        <v>0</v>
      </c>
      <c r="N27" s="97"/>
      <c r="O27" s="97">
        <f>J27*0.3+L27*0.7</f>
        <v>0</v>
      </c>
      <c r="P27" s="97">
        <f>K27*0.3+M27*0.7</f>
        <v>0</v>
      </c>
      <c r="Q27" s="88">
        <f>O27*$R$12</f>
        <v>0</v>
      </c>
      <c r="R27" s="88">
        <f>P27*$R$12</f>
        <v>0</v>
      </c>
      <c r="S27" s="88">
        <f>O27*$T$12</f>
        <v>0</v>
      </c>
      <c r="T27" s="88">
        <f>P27*$T$12</f>
        <v>0</v>
      </c>
      <c r="U27" s="97">
        <f t="shared" si="1"/>
        <v>0</v>
      </c>
      <c r="V27" s="97">
        <f t="shared" si="1"/>
        <v>0</v>
      </c>
      <c r="W27" s="97">
        <f t="shared" si="2"/>
        <v>0</v>
      </c>
      <c r="X27" s="97">
        <f t="shared" si="2"/>
        <v>0</v>
      </c>
      <c r="Y27" s="88">
        <f t="shared" ref="Y27:AF27" si="15">Y28*Y29*12/1000</f>
        <v>0</v>
      </c>
      <c r="Z27" s="88">
        <f t="shared" si="15"/>
        <v>0</v>
      </c>
      <c r="AA27" s="88">
        <f t="shared" si="15"/>
        <v>0</v>
      </c>
      <c r="AB27" s="88">
        <f t="shared" si="15"/>
        <v>0</v>
      </c>
      <c r="AC27" s="88">
        <f t="shared" si="15"/>
        <v>0</v>
      </c>
      <c r="AD27" s="88">
        <f t="shared" si="15"/>
        <v>0</v>
      </c>
      <c r="AE27" s="88">
        <f t="shared" si="15"/>
        <v>0</v>
      </c>
      <c r="AF27" s="88">
        <f t="shared" si="15"/>
        <v>0</v>
      </c>
    </row>
    <row r="28" spans="1:32" hidden="1" x14ac:dyDescent="0.25">
      <c r="A28" s="93"/>
      <c r="B28" s="92" t="s">
        <v>55</v>
      </c>
      <c r="C28" s="86" t="s">
        <v>46</v>
      </c>
      <c r="D28" s="51">
        <f>'[56]2018 факт'!J21</f>
        <v>0</v>
      </c>
      <c r="E28" s="51">
        <f>'[56]2018 факт'!K21</f>
        <v>0</v>
      </c>
      <c r="F28" s="88"/>
      <c r="G28" s="82"/>
      <c r="H28" s="8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>
        <f t="shared" si="1"/>
        <v>0</v>
      </c>
      <c r="V28" s="88">
        <f t="shared" si="1"/>
        <v>0</v>
      </c>
      <c r="W28" s="88">
        <f t="shared" si="2"/>
        <v>0</v>
      </c>
      <c r="X28" s="88">
        <f t="shared" si="2"/>
        <v>0</v>
      </c>
      <c r="Y28" s="88">
        <f>O28*Z10</f>
        <v>0</v>
      </c>
      <c r="Z28" s="88">
        <f>P28*Z10</f>
        <v>0</v>
      </c>
      <c r="AA28" s="88">
        <f>Y28*AB10</f>
        <v>0</v>
      </c>
      <c r="AB28" s="88">
        <f>Z28*AB10</f>
        <v>0</v>
      </c>
      <c r="AC28" s="88">
        <f>AA28*AD10</f>
        <v>0</v>
      </c>
      <c r="AD28" s="88">
        <f>AB28*AD10</f>
        <v>0</v>
      </c>
      <c r="AE28" s="88">
        <f>AC28*AF10</f>
        <v>0</v>
      </c>
      <c r="AF28" s="88">
        <f>AD28*AF10</f>
        <v>0</v>
      </c>
    </row>
    <row r="29" spans="1:32" hidden="1" x14ac:dyDescent="0.25">
      <c r="A29" s="95"/>
      <c r="B29" s="92" t="s">
        <v>56</v>
      </c>
      <c r="C29" s="86" t="s">
        <v>48</v>
      </c>
      <c r="D29" s="88">
        <v>0</v>
      </c>
      <c r="E29" s="88">
        <v>0</v>
      </c>
      <c r="F29" s="88"/>
      <c r="G29" s="88"/>
      <c r="H29" s="88"/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/>
      <c r="O29" s="88" t="e">
        <f t="shared" ref="O29:T29" si="16">O27/O28/12*1000</f>
        <v>#DIV/0!</v>
      </c>
      <c r="P29" s="88" t="e">
        <f t="shared" si="16"/>
        <v>#DIV/0!</v>
      </c>
      <c r="Q29" s="88" t="e">
        <f t="shared" si="16"/>
        <v>#DIV/0!</v>
      </c>
      <c r="R29" s="88" t="e">
        <f t="shared" si="16"/>
        <v>#DIV/0!</v>
      </c>
      <c r="S29" s="88" t="e">
        <f t="shared" si="16"/>
        <v>#DIV/0!</v>
      </c>
      <c r="T29" s="88" t="e">
        <f t="shared" si="16"/>
        <v>#DIV/0!</v>
      </c>
      <c r="U29" s="88" t="e">
        <f t="shared" si="1"/>
        <v>#DIV/0!</v>
      </c>
      <c r="V29" s="88" t="e">
        <f t="shared" si="1"/>
        <v>#DIV/0!</v>
      </c>
      <c r="W29" s="88" t="e">
        <f t="shared" si="2"/>
        <v>#DIV/0!</v>
      </c>
      <c r="X29" s="88" t="e">
        <f t="shared" si="2"/>
        <v>#DIV/0!</v>
      </c>
      <c r="Y29" s="88"/>
      <c r="Z29" s="88"/>
      <c r="AA29" s="88">
        <f>Y29*$AB$12</f>
        <v>0</v>
      </c>
      <c r="AB29" s="88">
        <f>Z29*$AB$12</f>
        <v>0</v>
      </c>
      <c r="AC29" s="88">
        <f>AA29*$AD$12</f>
        <v>0</v>
      </c>
      <c r="AD29" s="88">
        <f>AB29*$AD$12</f>
        <v>0</v>
      </c>
      <c r="AE29" s="88">
        <f>AC29*$AB$12</f>
        <v>0</v>
      </c>
      <c r="AF29" s="88">
        <f>AD29*$AB$12</f>
        <v>0</v>
      </c>
    </row>
    <row r="30" spans="1:32" s="90" customFormat="1" ht="18.75" x14ac:dyDescent="0.25">
      <c r="A30" s="79" t="s">
        <v>57</v>
      </c>
      <c r="B30" s="98" t="s">
        <v>58</v>
      </c>
      <c r="C30" s="81" t="s">
        <v>35</v>
      </c>
      <c r="D30" s="82">
        <f t="shared" ref="D30:T30" si="17">D31+D34+D35+D36+D37+D38+D39</f>
        <v>5727.0985203478249</v>
      </c>
      <c r="E30" s="82">
        <f t="shared" si="17"/>
        <v>72.926191378293595</v>
      </c>
      <c r="F30" s="82">
        <f t="shared" si="17"/>
        <v>6655.3600000000006</v>
      </c>
      <c r="G30" s="82">
        <f t="shared" si="17"/>
        <v>139.53</v>
      </c>
      <c r="H30" s="82">
        <f t="shared" si="17"/>
        <v>7373.49</v>
      </c>
      <c r="I30" s="82">
        <f t="shared" si="17"/>
        <v>93.9</v>
      </c>
      <c r="J30" s="82">
        <f t="shared" si="17"/>
        <v>51.81128423471587</v>
      </c>
      <c r="K30" s="82">
        <f t="shared" si="17"/>
        <v>15.543385270414763</v>
      </c>
      <c r="L30" s="82">
        <f t="shared" si="17"/>
        <v>6162.1409853282976</v>
      </c>
      <c r="M30" s="82">
        <f t="shared" si="17"/>
        <v>78.465818459289508</v>
      </c>
      <c r="N30" s="82">
        <f t="shared" si="17"/>
        <v>54.926072921502652</v>
      </c>
      <c r="O30" s="82">
        <f t="shared" si="17"/>
        <v>5534.1643669159184</v>
      </c>
      <c r="P30" s="82">
        <f>P31+P34+P35+P36+P37+P38+P39</f>
        <v>70.469458191917425</v>
      </c>
      <c r="Q30" s="82">
        <f t="shared" si="17"/>
        <v>2804.1610847162956</v>
      </c>
      <c r="R30" s="82">
        <f t="shared" si="17"/>
        <v>35.706874465844557</v>
      </c>
      <c r="S30" s="82">
        <f t="shared" si="17"/>
        <v>2730.0032821996219</v>
      </c>
      <c r="T30" s="82">
        <f t="shared" si="17"/>
        <v>34.762583726072862</v>
      </c>
      <c r="U30" s="82">
        <f t="shared" si="1"/>
        <v>-1121.1956330840821</v>
      </c>
      <c r="V30" s="82">
        <f t="shared" si="1"/>
        <v>-69.060541808082576</v>
      </c>
      <c r="W30" s="82">
        <f t="shared" si="2"/>
        <v>-1839.3256330840813</v>
      </c>
      <c r="X30" s="82">
        <f t="shared" si="2"/>
        <v>-23.43054180808258</v>
      </c>
      <c r="Y30" s="82">
        <f t="shared" ref="Y30:AF30" si="18">Y31+Y34+Y35+Y36+Y37+Y38+Y39</f>
        <v>5681.5391640068883</v>
      </c>
      <c r="Z30" s="82">
        <f t="shared" si="18"/>
        <v>72.346059863568172</v>
      </c>
      <c r="AA30" s="82">
        <f t="shared" si="18"/>
        <v>5832.8385519443918</v>
      </c>
      <c r="AB30" s="82">
        <f t="shared" si="18"/>
        <v>74.272635437734991</v>
      </c>
      <c r="AC30" s="82">
        <f t="shared" si="18"/>
        <v>5988.1670425826705</v>
      </c>
      <c r="AD30" s="82">
        <f t="shared" si="18"/>
        <v>76.250515719441864</v>
      </c>
      <c r="AE30" s="82">
        <f t="shared" si="18"/>
        <v>6147.6319309266464</v>
      </c>
      <c r="AF30" s="82">
        <f t="shared" si="18"/>
        <v>78.281066953050598</v>
      </c>
    </row>
    <row r="31" spans="1:32" x14ac:dyDescent="0.25">
      <c r="A31" s="84" t="s">
        <v>59</v>
      </c>
      <c r="B31" s="99" t="s">
        <v>60</v>
      </c>
      <c r="C31" s="86" t="s">
        <v>35</v>
      </c>
      <c r="D31" s="51">
        <f t="shared" ref="D31:T31" si="19">D32+D33</f>
        <v>0</v>
      </c>
      <c r="E31" s="51">
        <f t="shared" si="19"/>
        <v>0</v>
      </c>
      <c r="F31" s="51">
        <f t="shared" si="19"/>
        <v>0</v>
      </c>
      <c r="G31" s="51">
        <f t="shared" si="19"/>
        <v>0</v>
      </c>
      <c r="H31" s="51">
        <f t="shared" si="19"/>
        <v>0</v>
      </c>
      <c r="I31" s="51">
        <f t="shared" si="19"/>
        <v>0</v>
      </c>
      <c r="J31" s="51">
        <f t="shared" si="19"/>
        <v>0</v>
      </c>
      <c r="K31" s="51">
        <f t="shared" si="19"/>
        <v>0</v>
      </c>
      <c r="L31" s="51">
        <f t="shared" si="19"/>
        <v>0</v>
      </c>
      <c r="M31" s="51">
        <f t="shared" si="19"/>
        <v>0</v>
      </c>
      <c r="N31" s="51">
        <f t="shared" si="19"/>
        <v>0</v>
      </c>
      <c r="O31" s="51">
        <f>O32+O33</f>
        <v>0</v>
      </c>
      <c r="P31" s="51">
        <f>P32+P33</f>
        <v>0</v>
      </c>
      <c r="Q31" s="51">
        <f>Q32+Q33</f>
        <v>0</v>
      </c>
      <c r="R31" s="51">
        <f t="shared" si="19"/>
        <v>0</v>
      </c>
      <c r="S31" s="51">
        <f>S32+S33</f>
        <v>0</v>
      </c>
      <c r="T31" s="51">
        <f t="shared" si="19"/>
        <v>0</v>
      </c>
      <c r="U31" s="51">
        <f t="shared" si="1"/>
        <v>0</v>
      </c>
      <c r="V31" s="51">
        <f t="shared" si="1"/>
        <v>0</v>
      </c>
      <c r="W31" s="51">
        <f t="shared" si="2"/>
        <v>0</v>
      </c>
      <c r="X31" s="51">
        <f t="shared" si="2"/>
        <v>0</v>
      </c>
      <c r="Y31" s="51">
        <f t="shared" ref="Y31:AF31" si="20">Y32+Y33</f>
        <v>0</v>
      </c>
      <c r="Z31" s="51">
        <f t="shared" si="20"/>
        <v>0</v>
      </c>
      <c r="AA31" s="51">
        <f t="shared" si="20"/>
        <v>0</v>
      </c>
      <c r="AB31" s="51">
        <f t="shared" si="20"/>
        <v>0</v>
      </c>
      <c r="AC31" s="51">
        <f t="shared" si="20"/>
        <v>0</v>
      </c>
      <c r="AD31" s="51">
        <f t="shared" si="20"/>
        <v>0</v>
      </c>
      <c r="AE31" s="51">
        <f t="shared" si="20"/>
        <v>0</v>
      </c>
      <c r="AF31" s="51">
        <f t="shared" si="20"/>
        <v>0</v>
      </c>
    </row>
    <row r="32" spans="1:32" ht="18.75" customHeight="1" x14ac:dyDescent="0.25">
      <c r="A32" s="84" t="s">
        <v>61</v>
      </c>
      <c r="B32" s="100" t="s">
        <v>62</v>
      </c>
      <c r="C32" s="86" t="s">
        <v>35</v>
      </c>
      <c r="D32" s="51">
        <f>'[56]2018 факт'!J25</f>
        <v>0</v>
      </c>
      <c r="E32" s="51">
        <f>'[56]2018 факт'!K25</f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f t="shared" ref="L32:M38" si="21">D32*$M$12</f>
        <v>0</v>
      </c>
      <c r="M32" s="54">
        <f t="shared" si="21"/>
        <v>0</v>
      </c>
      <c r="N32" s="54">
        <v>0</v>
      </c>
      <c r="O32" s="54">
        <f>P32*$O$62/$P$62</f>
        <v>0</v>
      </c>
      <c r="P32" s="54">
        <f>K32+N32</f>
        <v>0</v>
      </c>
      <c r="Q32" s="88">
        <f>O32*$R$12</f>
        <v>0</v>
      </c>
      <c r="R32" s="88">
        <f>P32*$R$12</f>
        <v>0</v>
      </c>
      <c r="S32" s="88">
        <f>O32-Q32</f>
        <v>0</v>
      </c>
      <c r="T32" s="88">
        <f t="shared" ref="S32:T39" si="22">P32-R32</f>
        <v>0</v>
      </c>
      <c r="U32" s="54">
        <f t="shared" si="1"/>
        <v>0</v>
      </c>
      <c r="V32" s="54">
        <f t="shared" si="1"/>
        <v>0</v>
      </c>
      <c r="W32" s="54">
        <f t="shared" ref="W32:X40" si="23">O32-H32</f>
        <v>0</v>
      </c>
      <c r="X32" s="54">
        <f t="shared" si="23"/>
        <v>0</v>
      </c>
      <c r="Y32" s="88">
        <f>O32*$Z$10</f>
        <v>0</v>
      </c>
      <c r="Z32" s="88">
        <f>P32*$Z$10</f>
        <v>0</v>
      </c>
      <c r="AA32" s="88">
        <f>Y32*$Z$10</f>
        <v>0</v>
      </c>
      <c r="AB32" s="88">
        <f>Z32*$Z$10</f>
        <v>0</v>
      </c>
      <c r="AC32" s="88">
        <f>AA32*AD10</f>
        <v>0</v>
      </c>
      <c r="AD32" s="88">
        <f>AB32*AD10</f>
        <v>0</v>
      </c>
      <c r="AE32" s="88">
        <f>U32*$Z$10</f>
        <v>0</v>
      </c>
      <c r="AF32" s="88">
        <f>V32*$Z$10</f>
        <v>0</v>
      </c>
    </row>
    <row r="33" spans="1:33" ht="20.25" customHeight="1" x14ac:dyDescent="0.25">
      <c r="A33" s="84" t="s">
        <v>63</v>
      </c>
      <c r="B33" s="100" t="s">
        <v>64</v>
      </c>
      <c r="C33" s="86" t="s">
        <v>35</v>
      </c>
      <c r="D33" s="51">
        <f>'[56]2018 факт'!J26</f>
        <v>0</v>
      </c>
      <c r="E33" s="51">
        <f>'[56]2018 факт'!K26</f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f t="shared" si="21"/>
        <v>0</v>
      </c>
      <c r="M33" s="54">
        <f t="shared" si="21"/>
        <v>0</v>
      </c>
      <c r="N33" s="54">
        <v>0</v>
      </c>
      <c r="O33" s="54">
        <f t="shared" ref="O33:O39" si="24">P33*$O$62/$P$62</f>
        <v>0</v>
      </c>
      <c r="P33" s="54">
        <f t="shared" ref="P33:P39" si="25">K33+N33</f>
        <v>0</v>
      </c>
      <c r="Q33" s="88">
        <f>O33*$R$12</f>
        <v>0</v>
      </c>
      <c r="R33" s="88">
        <f t="shared" ref="Q33:R39" si="26">P33*$R$12</f>
        <v>0</v>
      </c>
      <c r="S33" s="88">
        <f t="shared" si="22"/>
        <v>0</v>
      </c>
      <c r="T33" s="88">
        <f t="shared" si="22"/>
        <v>0</v>
      </c>
      <c r="U33" s="54">
        <f t="shared" si="1"/>
        <v>0</v>
      </c>
      <c r="V33" s="54">
        <f t="shared" si="1"/>
        <v>0</v>
      </c>
      <c r="W33" s="54">
        <f t="shared" si="23"/>
        <v>0</v>
      </c>
      <c r="X33" s="54">
        <f t="shared" si="23"/>
        <v>0</v>
      </c>
      <c r="Y33" s="88">
        <f>O33*$Z$12</f>
        <v>0</v>
      </c>
      <c r="Z33" s="88">
        <f>P33*$Z$12</f>
        <v>0</v>
      </c>
      <c r="AA33" s="88">
        <f>Y33*$AB$12</f>
        <v>0</v>
      </c>
      <c r="AB33" s="88">
        <f>Z33*$AB$12</f>
        <v>0</v>
      </c>
      <c r="AC33" s="88">
        <f>AA33*$AD$12</f>
        <v>0</v>
      </c>
      <c r="AD33" s="88">
        <f>AB33*$AD$12</f>
        <v>0</v>
      </c>
      <c r="AE33" s="88">
        <f>AC33*$AB$12</f>
        <v>0</v>
      </c>
      <c r="AF33" s="88">
        <f>AD33*$AB$12</f>
        <v>0</v>
      </c>
    </row>
    <row r="34" spans="1:33" ht="20.25" customHeight="1" x14ac:dyDescent="0.25">
      <c r="A34" s="84" t="s">
        <v>65</v>
      </c>
      <c r="B34" s="100" t="s">
        <v>66</v>
      </c>
      <c r="C34" s="86" t="s">
        <v>35</v>
      </c>
      <c r="D34" s="51">
        <f>'[56]2018 факт'!J27</f>
        <v>624.11864000000003</v>
      </c>
      <c r="E34" s="51">
        <f>'[56]2018 факт'!K27</f>
        <v>7.9472345764074728</v>
      </c>
      <c r="F34" s="54">
        <v>0</v>
      </c>
      <c r="G34" s="54">
        <v>0</v>
      </c>
      <c r="H34" s="54">
        <v>0</v>
      </c>
      <c r="I34" s="54">
        <v>0</v>
      </c>
      <c r="J34" s="54">
        <f>J40/N40*N34</f>
        <v>5.6590533288977918</v>
      </c>
      <c r="K34" s="54">
        <f t="shared" ref="K34:K39" si="27">J34*0.3</f>
        <v>1.6977159986693375</v>
      </c>
      <c r="L34" s="54">
        <f>D34*M12</f>
        <v>673.05578256239994</v>
      </c>
      <c r="M34" s="54">
        <f t="shared" si="21"/>
        <v>8.570377239543582</v>
      </c>
      <c r="N34" s="54">
        <f t="shared" ref="N34:N39" si="28">M34*0.7</f>
        <v>5.9992640676805067</v>
      </c>
      <c r="O34" s="54">
        <f t="shared" si="24"/>
        <v>604.4654508347146</v>
      </c>
      <c r="P34" s="54">
        <f>K34+N34</f>
        <v>7.6969800663498447</v>
      </c>
      <c r="Q34" s="88">
        <f>O34*R12</f>
        <v>306.2826439379499</v>
      </c>
      <c r="R34" s="88">
        <f t="shared" si="26"/>
        <v>3.9000597996194668</v>
      </c>
      <c r="S34" s="88">
        <f t="shared" si="22"/>
        <v>298.1828068967647</v>
      </c>
      <c r="T34" s="88">
        <f t="shared" si="22"/>
        <v>3.7969202667303779</v>
      </c>
      <c r="U34" s="54">
        <f t="shared" si="1"/>
        <v>604.4654508347146</v>
      </c>
      <c r="V34" s="54">
        <f t="shared" si="1"/>
        <v>7.6969800663498447</v>
      </c>
      <c r="W34" s="54">
        <f t="shared" si="23"/>
        <v>604.4654508347146</v>
      </c>
      <c r="X34" s="54">
        <f t="shared" si="23"/>
        <v>7.6969800663498447</v>
      </c>
      <c r="Y34" s="88">
        <f>O34*$Z$12</f>
        <v>620.56236579044298</v>
      </c>
      <c r="Z34" s="88">
        <f>P34*$Z$12</f>
        <v>7.9019506455167408</v>
      </c>
      <c r="AA34" s="88">
        <f>Y34*$AB$12</f>
        <v>637.08794159144247</v>
      </c>
      <c r="AB34" s="88">
        <f>Z34*$AB$12</f>
        <v>8.1123795912068513</v>
      </c>
      <c r="AC34" s="88">
        <f>AA34*$AD$12</f>
        <v>654.05359347602257</v>
      </c>
      <c r="AD34" s="88">
        <f>AB34*$AD$12</f>
        <v>8.3284122597206895</v>
      </c>
      <c r="AE34" s="88">
        <f>AC34*$AB$12</f>
        <v>671.47104067028897</v>
      </c>
      <c r="AF34" s="88">
        <f>AD34*$AB$12</f>
        <v>8.5501978781970518</v>
      </c>
    </row>
    <row r="35" spans="1:33" x14ac:dyDescent="0.25">
      <c r="A35" s="84" t="s">
        <v>67</v>
      </c>
      <c r="B35" s="85" t="s">
        <v>68</v>
      </c>
      <c r="C35" s="86" t="s">
        <v>35</v>
      </c>
      <c r="D35" s="51">
        <f>'[56]2018 факт'!J28</f>
        <v>1244.7531000000001</v>
      </c>
      <c r="E35" s="51">
        <f>'[56]2018 факт'!K28</f>
        <v>15.850103235837324</v>
      </c>
      <c r="F35" s="54">
        <v>0</v>
      </c>
      <c r="G35" s="54">
        <v>0</v>
      </c>
      <c r="H35" s="54">
        <v>0</v>
      </c>
      <c r="I35" s="54">
        <v>0</v>
      </c>
      <c r="J35" s="54">
        <f>J40/N40*N35</f>
        <v>11.286514650821591</v>
      </c>
      <c r="K35" s="54">
        <f t="shared" si="27"/>
        <v>3.3859543952464772</v>
      </c>
      <c r="L35" s="54">
        <f t="shared" si="21"/>
        <v>1342.3541905709999</v>
      </c>
      <c r="M35" s="54">
        <f t="shared" si="21"/>
        <v>17.092909830559325</v>
      </c>
      <c r="N35" s="54">
        <f t="shared" si="28"/>
        <v>11.965036881391526</v>
      </c>
      <c r="O35" s="54">
        <f t="shared" si="24"/>
        <v>1205.5564367848531</v>
      </c>
      <c r="P35" s="54">
        <f t="shared" si="25"/>
        <v>15.350991276638004</v>
      </c>
      <c r="Q35" s="88">
        <f t="shared" si="26"/>
        <v>610.85544651888506</v>
      </c>
      <c r="R35" s="88">
        <f t="shared" si="26"/>
        <v>7.7783472798724773</v>
      </c>
      <c r="S35" s="88">
        <f t="shared" si="22"/>
        <v>594.70099026596802</v>
      </c>
      <c r="T35" s="88">
        <f t="shared" si="22"/>
        <v>7.5726439967655264</v>
      </c>
      <c r="U35" s="51">
        <f t="shared" si="1"/>
        <v>1205.5564367848531</v>
      </c>
      <c r="V35" s="51">
        <f t="shared" si="1"/>
        <v>15.350991276638004</v>
      </c>
      <c r="W35" s="51">
        <f t="shared" si="23"/>
        <v>1205.5564367848531</v>
      </c>
      <c r="X35" s="51">
        <f t="shared" si="23"/>
        <v>15.350991276638004</v>
      </c>
      <c r="Y35" s="88">
        <f t="shared" ref="Y35:Z39" si="29">O35*$Z$12</f>
        <v>1237.6604046964337</v>
      </c>
      <c r="Z35" s="88">
        <f t="shared" si="29"/>
        <v>15.759788174334872</v>
      </c>
      <c r="AA35" s="88">
        <f t="shared" ref="AA35:AB39" si="30">Y35*$AB$12</f>
        <v>1270.6193012734996</v>
      </c>
      <c r="AB35" s="88">
        <f t="shared" si="30"/>
        <v>16.179471333417411</v>
      </c>
      <c r="AC35" s="88">
        <f t="shared" ref="AC35:AD39" si="31">AA35*$AD$12</f>
        <v>1304.4558932664127</v>
      </c>
      <c r="AD35" s="88">
        <f t="shared" si="31"/>
        <v>16.610330655026313</v>
      </c>
      <c r="AE35" s="88">
        <f t="shared" ref="AE35:AF39" si="32">AC35*$AB$12</f>
        <v>1339.1935537040972</v>
      </c>
      <c r="AF35" s="88">
        <f t="shared" si="32"/>
        <v>17.052663760369661</v>
      </c>
    </row>
    <row r="36" spans="1:33" x14ac:dyDescent="0.25">
      <c r="A36" s="84" t="s">
        <v>69</v>
      </c>
      <c r="B36" s="92" t="s">
        <v>70</v>
      </c>
      <c r="C36" s="86" t="s">
        <v>35</v>
      </c>
      <c r="D36" s="51">
        <f>'[56]2018 факт'!J29</f>
        <v>3845.2267803478253</v>
      </c>
      <c r="E36" s="51">
        <f>'[56]2018 факт'!K29</f>
        <v>48.963317652086502</v>
      </c>
      <c r="F36" s="54">
        <v>6641.85</v>
      </c>
      <c r="G36" s="54">
        <v>139.25</v>
      </c>
      <c r="H36" s="54">
        <v>7360.49</v>
      </c>
      <c r="I36" s="54">
        <v>93.73</v>
      </c>
      <c r="J36" s="54">
        <f>J40/N40*N36</f>
        <v>34.865716254996492</v>
      </c>
      <c r="K36" s="54">
        <f t="shared" si="27"/>
        <v>10.459714876498948</v>
      </c>
      <c r="L36" s="54">
        <f>D36*$M$12</f>
        <v>4146.7310121948976</v>
      </c>
      <c r="M36" s="54">
        <f>E36*$M$12</f>
        <v>52.802531389186598</v>
      </c>
      <c r="N36" s="54">
        <f t="shared" si="28"/>
        <v>36.961771972430618</v>
      </c>
      <c r="O36" s="54">
        <f t="shared" si="24"/>
        <v>3724.1424792963503</v>
      </c>
      <c r="P36" s="54">
        <f t="shared" si="25"/>
        <v>47.421486848929568</v>
      </c>
      <c r="Q36" s="88">
        <f>O36*$R$12</f>
        <v>1887.0229942594608</v>
      </c>
      <c r="R36" s="88">
        <f>P36*$R$12</f>
        <v>24.028467386352613</v>
      </c>
      <c r="S36" s="88">
        <f t="shared" si="22"/>
        <v>1837.1194850368895</v>
      </c>
      <c r="T36" s="88">
        <f>P36-R36</f>
        <v>23.393019462576955</v>
      </c>
      <c r="U36" s="51">
        <f t="shared" si="1"/>
        <v>-2917.7075207036501</v>
      </c>
      <c r="V36" s="51">
        <f t="shared" si="1"/>
        <v>-91.828513151070439</v>
      </c>
      <c r="W36" s="51">
        <f t="shared" si="23"/>
        <v>-3636.3475207036495</v>
      </c>
      <c r="X36" s="51">
        <f t="shared" si="23"/>
        <v>-46.308513151070436</v>
      </c>
      <c r="Y36" s="88">
        <f t="shared" si="29"/>
        <v>3823.3163935200118</v>
      </c>
      <c r="Z36" s="88">
        <f t="shared" si="29"/>
        <v>48.684321043716558</v>
      </c>
      <c r="AA36" s="88">
        <f t="shared" si="30"/>
        <v>3925.1313090794497</v>
      </c>
      <c r="AB36" s="88">
        <f t="shared" si="30"/>
        <v>49.980784513110727</v>
      </c>
      <c r="AC36" s="88">
        <f t="shared" si="31"/>
        <v>4029.6575558402351</v>
      </c>
      <c r="AD36" s="88">
        <f t="shared" si="31"/>
        <v>51.311772804694861</v>
      </c>
      <c r="AE36" s="88">
        <f t="shared" si="32"/>
        <v>4136.9673365522603</v>
      </c>
      <c r="AF36" s="88">
        <f t="shared" si="32"/>
        <v>52.678205314483883</v>
      </c>
    </row>
    <row r="37" spans="1:33" x14ac:dyDescent="0.25">
      <c r="A37" s="84" t="s">
        <v>71</v>
      </c>
      <c r="B37" s="92" t="s">
        <v>72</v>
      </c>
      <c r="C37" s="86" t="s">
        <v>35</v>
      </c>
      <c r="D37" s="51">
        <f>'[56]2018 факт'!J30</f>
        <v>0</v>
      </c>
      <c r="E37" s="51">
        <f>'[56]2018 факт'!K30</f>
        <v>0</v>
      </c>
      <c r="F37" s="54">
        <v>0</v>
      </c>
      <c r="G37" s="54">
        <v>0</v>
      </c>
      <c r="H37" s="54">
        <v>0</v>
      </c>
      <c r="I37" s="54">
        <v>0</v>
      </c>
      <c r="J37" s="54">
        <f>J40/N40*N37</f>
        <v>0</v>
      </c>
      <c r="K37" s="54">
        <f t="shared" si="27"/>
        <v>0</v>
      </c>
      <c r="L37" s="54">
        <f t="shared" si="21"/>
        <v>0</v>
      </c>
      <c r="M37" s="54">
        <f t="shared" si="21"/>
        <v>0</v>
      </c>
      <c r="N37" s="54">
        <f t="shared" si="28"/>
        <v>0</v>
      </c>
      <c r="O37" s="54">
        <f t="shared" si="24"/>
        <v>0</v>
      </c>
      <c r="P37" s="54">
        <f>K37+N37</f>
        <v>0</v>
      </c>
      <c r="Q37" s="88">
        <f t="shared" si="26"/>
        <v>0</v>
      </c>
      <c r="R37" s="88">
        <f t="shared" si="26"/>
        <v>0</v>
      </c>
      <c r="S37" s="88">
        <f t="shared" si="22"/>
        <v>0</v>
      </c>
      <c r="T37" s="88">
        <f t="shared" si="22"/>
        <v>0</v>
      </c>
      <c r="U37" s="51">
        <f t="shared" si="1"/>
        <v>0</v>
      </c>
      <c r="V37" s="51">
        <f t="shared" si="1"/>
        <v>0</v>
      </c>
      <c r="W37" s="51">
        <f t="shared" si="23"/>
        <v>0</v>
      </c>
      <c r="X37" s="51">
        <f t="shared" si="23"/>
        <v>0</v>
      </c>
      <c r="Y37" s="88">
        <f t="shared" si="29"/>
        <v>0</v>
      </c>
      <c r="Z37" s="88">
        <f t="shared" si="29"/>
        <v>0</v>
      </c>
      <c r="AA37" s="88">
        <f t="shared" si="30"/>
        <v>0</v>
      </c>
      <c r="AB37" s="88">
        <f t="shared" si="30"/>
        <v>0</v>
      </c>
      <c r="AC37" s="88">
        <f t="shared" si="31"/>
        <v>0</v>
      </c>
      <c r="AD37" s="88">
        <f t="shared" si="31"/>
        <v>0</v>
      </c>
      <c r="AE37" s="88">
        <f t="shared" si="32"/>
        <v>0</v>
      </c>
      <c r="AF37" s="88">
        <f t="shared" si="32"/>
        <v>0</v>
      </c>
    </row>
    <row r="38" spans="1:33" x14ac:dyDescent="0.25">
      <c r="A38" s="84" t="s">
        <v>73</v>
      </c>
      <c r="B38" s="92" t="s">
        <v>74</v>
      </c>
      <c r="C38" s="86" t="s">
        <v>35</v>
      </c>
      <c r="D38" s="51">
        <f>'[56]2018 факт'!J31</f>
        <v>0</v>
      </c>
      <c r="E38" s="51">
        <f>'[56]2018 факт'!K31</f>
        <v>0</v>
      </c>
      <c r="F38" s="54">
        <v>0</v>
      </c>
      <c r="G38" s="54">
        <v>0</v>
      </c>
      <c r="H38" s="54"/>
      <c r="I38" s="54"/>
      <c r="J38" s="54">
        <f>J40/N40*N38</f>
        <v>0</v>
      </c>
      <c r="K38" s="54">
        <f t="shared" si="27"/>
        <v>0</v>
      </c>
      <c r="L38" s="54">
        <f t="shared" si="21"/>
        <v>0</v>
      </c>
      <c r="M38" s="54">
        <f t="shared" si="21"/>
        <v>0</v>
      </c>
      <c r="N38" s="54">
        <f t="shared" si="28"/>
        <v>0</v>
      </c>
      <c r="O38" s="54">
        <f t="shared" si="24"/>
        <v>0</v>
      </c>
      <c r="P38" s="54">
        <f t="shared" si="25"/>
        <v>0</v>
      </c>
      <c r="Q38" s="88">
        <f t="shared" si="26"/>
        <v>0</v>
      </c>
      <c r="R38" s="88">
        <f t="shared" si="26"/>
        <v>0</v>
      </c>
      <c r="S38" s="88">
        <f t="shared" si="22"/>
        <v>0</v>
      </c>
      <c r="T38" s="88">
        <f t="shared" si="22"/>
        <v>0</v>
      </c>
      <c r="U38" s="51">
        <f t="shared" si="1"/>
        <v>0</v>
      </c>
      <c r="V38" s="51">
        <f t="shared" si="1"/>
        <v>0</v>
      </c>
      <c r="W38" s="51">
        <f t="shared" si="23"/>
        <v>0</v>
      </c>
      <c r="X38" s="51">
        <f t="shared" si="23"/>
        <v>0</v>
      </c>
      <c r="Y38" s="88">
        <f t="shared" si="29"/>
        <v>0</v>
      </c>
      <c r="Z38" s="88">
        <f t="shared" si="29"/>
        <v>0</v>
      </c>
      <c r="AA38" s="88">
        <f t="shared" si="30"/>
        <v>0</v>
      </c>
      <c r="AB38" s="88">
        <f t="shared" si="30"/>
        <v>0</v>
      </c>
      <c r="AC38" s="88">
        <f t="shared" si="31"/>
        <v>0</v>
      </c>
      <c r="AD38" s="88">
        <f t="shared" si="31"/>
        <v>0</v>
      </c>
      <c r="AE38" s="88">
        <f t="shared" si="32"/>
        <v>0</v>
      </c>
      <c r="AF38" s="88">
        <f t="shared" si="32"/>
        <v>0</v>
      </c>
    </row>
    <row r="39" spans="1:33" x14ac:dyDescent="0.25">
      <c r="A39" s="84" t="s">
        <v>75</v>
      </c>
      <c r="B39" s="92" t="s">
        <v>76</v>
      </c>
      <c r="C39" s="86" t="s">
        <v>35</v>
      </c>
      <c r="D39" s="51">
        <f>'[56]2018 факт'!J32</f>
        <v>13</v>
      </c>
      <c r="E39" s="51">
        <f>'[56]2018 факт'!K32</f>
        <v>0.16553591396228309</v>
      </c>
      <c r="F39" s="54">
        <v>13.51</v>
      </c>
      <c r="G39" s="54">
        <v>0.28000000000000003</v>
      </c>
      <c r="H39" s="54">
        <v>13</v>
      </c>
      <c r="I39" s="54">
        <v>0.17</v>
      </c>
      <c r="J39" s="54">
        <f>J40/N40*N39</f>
        <v>0</v>
      </c>
      <c r="K39" s="54">
        <f t="shared" si="27"/>
        <v>0</v>
      </c>
      <c r="L39" s="54">
        <v>0</v>
      </c>
      <c r="M39" s="54">
        <v>0</v>
      </c>
      <c r="N39" s="54">
        <f t="shared" si="28"/>
        <v>0</v>
      </c>
      <c r="O39" s="54">
        <f t="shared" si="24"/>
        <v>0</v>
      </c>
      <c r="P39" s="54">
        <f t="shared" si="25"/>
        <v>0</v>
      </c>
      <c r="Q39" s="88">
        <f t="shared" si="26"/>
        <v>0</v>
      </c>
      <c r="R39" s="88">
        <f t="shared" si="26"/>
        <v>0</v>
      </c>
      <c r="S39" s="88">
        <f>O39-Q39</f>
        <v>0</v>
      </c>
      <c r="T39" s="88">
        <f t="shared" si="22"/>
        <v>0</v>
      </c>
      <c r="U39" s="51">
        <f t="shared" si="1"/>
        <v>-13.51</v>
      </c>
      <c r="V39" s="51">
        <f t="shared" si="1"/>
        <v>-0.28000000000000003</v>
      </c>
      <c r="W39" s="51">
        <f t="shared" si="23"/>
        <v>-13</v>
      </c>
      <c r="X39" s="51">
        <f t="shared" si="23"/>
        <v>-0.17</v>
      </c>
      <c r="Y39" s="88">
        <f t="shared" si="29"/>
        <v>0</v>
      </c>
      <c r="Z39" s="88">
        <f t="shared" si="29"/>
        <v>0</v>
      </c>
      <c r="AA39" s="88">
        <f t="shared" si="30"/>
        <v>0</v>
      </c>
      <c r="AB39" s="88">
        <f t="shared" si="30"/>
        <v>0</v>
      </c>
      <c r="AC39" s="88">
        <f t="shared" si="31"/>
        <v>0</v>
      </c>
      <c r="AD39" s="88">
        <f t="shared" si="31"/>
        <v>0</v>
      </c>
      <c r="AE39" s="88">
        <f t="shared" si="32"/>
        <v>0</v>
      </c>
      <c r="AF39" s="88">
        <f t="shared" si="32"/>
        <v>0</v>
      </c>
    </row>
    <row r="40" spans="1:33" s="104" customFormat="1" ht="18.75" x14ac:dyDescent="0.25">
      <c r="A40" s="101"/>
      <c r="B40" s="80" t="s">
        <v>77</v>
      </c>
      <c r="C40" s="81" t="s">
        <v>35</v>
      </c>
      <c r="D40" s="102">
        <f t="shared" ref="D40:I40" si="33">D16+D20+D30</f>
        <v>16068.921130347824</v>
      </c>
      <c r="E40" s="102">
        <f t="shared" si="33"/>
        <v>204.61411889999778</v>
      </c>
      <c r="F40" s="102">
        <f t="shared" si="33"/>
        <v>21105.620000000003</v>
      </c>
      <c r="G40" s="102">
        <f t="shared" si="33"/>
        <v>442.46000000000004</v>
      </c>
      <c r="H40" s="102">
        <f t="shared" si="33"/>
        <v>27058.89</v>
      </c>
      <c r="I40" s="102">
        <f t="shared" si="33"/>
        <v>344.58000000000004</v>
      </c>
      <c r="J40" s="102">
        <f>[56]аналоги!E46</f>
        <v>159.65374234565644</v>
      </c>
      <c r="K40" s="102">
        <f t="shared" ref="K40:T40" si="34">K16+K20+K30</f>
        <v>47.896122703696932</v>
      </c>
      <c r="L40" s="102">
        <f t="shared" si="34"/>
        <v>18988.312752726899</v>
      </c>
      <c r="M40" s="102">
        <f t="shared" si="34"/>
        <v>241.78828508648638</v>
      </c>
      <c r="N40" s="102">
        <f t="shared" si="34"/>
        <v>169.25179956054046</v>
      </c>
      <c r="O40" s="102">
        <f t="shared" si="34"/>
        <v>17053.235892232311</v>
      </c>
      <c r="P40" s="102">
        <f>P16+P20+P30</f>
        <v>217.14792226423739</v>
      </c>
      <c r="Q40" s="102">
        <f t="shared" si="34"/>
        <v>8640.8746265941118</v>
      </c>
      <c r="R40" s="102">
        <f>R16+R20+R30</f>
        <v>110.02885221128909</v>
      </c>
      <c r="S40" s="102">
        <f t="shared" si="34"/>
        <v>8412.3612656381993</v>
      </c>
      <c r="T40" s="102">
        <f t="shared" si="34"/>
        <v>107.1190700529483</v>
      </c>
      <c r="U40" s="102">
        <f t="shared" si="1"/>
        <v>-4052.3841077676916</v>
      </c>
      <c r="V40" s="102">
        <f t="shared" si="1"/>
        <v>-225.31207773576264</v>
      </c>
      <c r="W40" s="102">
        <f t="shared" si="23"/>
        <v>-10005.654107767688</v>
      </c>
      <c r="X40" s="102">
        <f t="shared" si="23"/>
        <v>-127.43207773576265</v>
      </c>
      <c r="Y40" s="102">
        <f t="shared" ref="Y40:AF40" si="35">Y16+Y20+Y30</f>
        <v>17507.363564042455</v>
      </c>
      <c r="Z40" s="102">
        <f>Z16+Z20+Z30</f>
        <v>222.93057143413404</v>
      </c>
      <c r="AA40" s="102">
        <f t="shared" si="35"/>
        <v>17973.584655752904</v>
      </c>
      <c r="AB40" s="102">
        <f t="shared" si="35"/>
        <v>228.86721255142504</v>
      </c>
      <c r="AC40" s="102">
        <f t="shared" si="35"/>
        <v>18452.221215135603</v>
      </c>
      <c r="AD40" s="102">
        <f t="shared" si="35"/>
        <v>234.96194642166944</v>
      </c>
      <c r="AE40" s="102">
        <f t="shared" si="35"/>
        <v>18943.603866094665</v>
      </c>
      <c r="AF40" s="102">
        <f t="shared" si="35"/>
        <v>241.21898305487849</v>
      </c>
      <c r="AG40" s="103"/>
    </row>
    <row r="41" spans="1:33" ht="18.75" x14ac:dyDescent="0.25">
      <c r="A41" s="105">
        <v>2</v>
      </c>
      <c r="B41" s="106" t="s">
        <v>78</v>
      </c>
      <c r="C41" s="107"/>
      <c r="D41" s="54"/>
      <c r="E41" s="54"/>
      <c r="F41" s="54"/>
      <c r="G41" s="108"/>
      <c r="H41" s="108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3" x14ac:dyDescent="0.25">
      <c r="A42" s="109" t="s">
        <v>79</v>
      </c>
      <c r="B42" s="80" t="s">
        <v>80</v>
      </c>
      <c r="C42" s="110" t="s">
        <v>35</v>
      </c>
      <c r="D42" s="51">
        <f>'[56]2018 факт'!J35</f>
        <v>1166.505027684286</v>
      </c>
      <c r="E42" s="51">
        <f>'[56]2018 факт'!K35</f>
        <v>14.85372891533205</v>
      </c>
      <c r="F42" s="82">
        <v>2591.77</v>
      </c>
      <c r="G42" s="82">
        <v>24.08</v>
      </c>
      <c r="H42" s="82">
        <v>3470.81</v>
      </c>
      <c r="I42" s="82">
        <v>44.2</v>
      </c>
      <c r="J42" s="82">
        <v>0</v>
      </c>
      <c r="K42" s="82"/>
      <c r="L42" s="54">
        <f>([56]аренда!U578+[56]аренда!W578)/1000</f>
        <v>1013.7332046614276</v>
      </c>
      <c r="M42" s="54">
        <f>L42/L62*M62</f>
        <v>12.90840404211874</v>
      </c>
      <c r="N42" s="54"/>
      <c r="O42" s="54">
        <f>L42</f>
        <v>1013.7332046614276</v>
      </c>
      <c r="P42" s="54">
        <f>M42</f>
        <v>12.90840404211874</v>
      </c>
      <c r="Q42" s="88">
        <f>O42*$R$12</f>
        <v>513.65861480194542</v>
      </c>
      <c r="R42" s="88">
        <f>P42*$R$12</f>
        <v>6.5406883281415658</v>
      </c>
      <c r="S42" s="88">
        <f>O42-Q42</f>
        <v>500.07458985948222</v>
      </c>
      <c r="T42" s="88">
        <f>P42-R42</f>
        <v>6.3677157139771738</v>
      </c>
      <c r="U42" s="82">
        <f t="shared" ref="U42:V67" si="36">O42-F42</f>
        <v>-1578.0367953385723</v>
      </c>
      <c r="V42" s="82">
        <f t="shared" si="36"/>
        <v>-11.171595957881259</v>
      </c>
      <c r="W42" s="82">
        <f t="shared" ref="W42:X67" si="37">O42-H42</f>
        <v>-2457.0767953385721</v>
      </c>
      <c r="X42" s="82">
        <f t="shared" si="37"/>
        <v>-31.291595957881263</v>
      </c>
      <c r="Y42" s="88">
        <f>O42</f>
        <v>1013.7332046614276</v>
      </c>
      <c r="Z42" s="88">
        <f>P42</f>
        <v>12.90840404211874</v>
      </c>
      <c r="AA42" s="88">
        <f>O42</f>
        <v>1013.7332046614276</v>
      </c>
      <c r="AB42" s="88">
        <f>P42</f>
        <v>12.90840404211874</v>
      </c>
      <c r="AC42" s="88">
        <f>O42</f>
        <v>1013.7332046614276</v>
      </c>
      <c r="AD42" s="88">
        <f>P42</f>
        <v>12.90840404211874</v>
      </c>
      <c r="AE42" s="88">
        <f>O42</f>
        <v>1013.7332046614276</v>
      </c>
      <c r="AF42" s="88">
        <f>P42</f>
        <v>12.90840404211874</v>
      </c>
    </row>
    <row r="43" spans="1:33" x14ac:dyDescent="0.25">
      <c r="A43" s="109" t="s">
        <v>81</v>
      </c>
      <c r="B43" s="80" t="s">
        <v>82</v>
      </c>
      <c r="C43" s="110" t="s">
        <v>35</v>
      </c>
      <c r="D43" s="82">
        <f>D44+D45</f>
        <v>0</v>
      </c>
      <c r="E43" s="82">
        <f>E44+E45</f>
        <v>0</v>
      </c>
      <c r="F43" s="82">
        <f>F44+F45</f>
        <v>0</v>
      </c>
      <c r="G43" s="82">
        <f t="shared" ref="G43:T43" si="38">G44+G45</f>
        <v>0</v>
      </c>
      <c r="H43" s="82">
        <f t="shared" si="38"/>
        <v>0</v>
      </c>
      <c r="I43" s="82">
        <f t="shared" si="38"/>
        <v>0</v>
      </c>
      <c r="J43" s="82">
        <f t="shared" si="38"/>
        <v>0</v>
      </c>
      <c r="K43" s="82">
        <f t="shared" si="38"/>
        <v>0</v>
      </c>
      <c r="L43" s="82">
        <f>L44+L45</f>
        <v>0</v>
      </c>
      <c r="M43" s="82">
        <f t="shared" si="38"/>
        <v>0</v>
      </c>
      <c r="N43" s="82"/>
      <c r="O43" s="82">
        <f>O44+O45</f>
        <v>0</v>
      </c>
      <c r="P43" s="82">
        <f t="shared" si="38"/>
        <v>0</v>
      </c>
      <c r="Q43" s="82">
        <f>Q44+Q45</f>
        <v>0</v>
      </c>
      <c r="R43" s="82">
        <f t="shared" si="38"/>
        <v>0</v>
      </c>
      <c r="S43" s="82">
        <f>S44+S45</f>
        <v>0</v>
      </c>
      <c r="T43" s="82">
        <f t="shared" si="38"/>
        <v>0</v>
      </c>
      <c r="U43" s="82">
        <f t="shared" si="36"/>
        <v>0</v>
      </c>
      <c r="V43" s="82">
        <f t="shared" si="36"/>
        <v>0</v>
      </c>
      <c r="W43" s="82">
        <f t="shared" si="37"/>
        <v>0</v>
      </c>
      <c r="X43" s="82">
        <f t="shared" si="37"/>
        <v>0</v>
      </c>
      <c r="Y43" s="82">
        <f>Y44+Y45</f>
        <v>0</v>
      </c>
      <c r="Z43" s="82">
        <f t="shared" ref="Z43:AF43" si="39">Z44+Z45</f>
        <v>0</v>
      </c>
      <c r="AA43" s="82">
        <f>AA44+AA45</f>
        <v>0</v>
      </c>
      <c r="AB43" s="82">
        <f t="shared" si="39"/>
        <v>0</v>
      </c>
      <c r="AC43" s="82">
        <f>AC44+AC45</f>
        <v>0</v>
      </c>
      <c r="AD43" s="82">
        <f t="shared" si="39"/>
        <v>0</v>
      </c>
      <c r="AE43" s="82">
        <f>AE44+AE45</f>
        <v>0</v>
      </c>
      <c r="AF43" s="82">
        <f t="shared" si="39"/>
        <v>0</v>
      </c>
    </row>
    <row r="44" spans="1:33" x14ac:dyDescent="0.25">
      <c r="A44" s="84" t="s">
        <v>83</v>
      </c>
      <c r="B44" s="92" t="s">
        <v>84</v>
      </c>
      <c r="C44" s="86" t="s">
        <v>35</v>
      </c>
      <c r="D44" s="51">
        <f>'[56]2018 факт'!J37</f>
        <v>0</v>
      </c>
      <c r="E44" s="51">
        <f>'[56]2018 факт'!K37</f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4">
        <f>D44*$M$12</f>
        <v>0</v>
      </c>
      <c r="M44" s="54">
        <f>E44*$M$12</f>
        <v>0</v>
      </c>
      <c r="N44" s="54"/>
      <c r="O44" s="54">
        <f>J44*0.3+L44*0.7</f>
        <v>0</v>
      </c>
      <c r="P44" s="54">
        <f>K44*0.3+M44*0.7</f>
        <v>0</v>
      </c>
      <c r="Q44" s="88">
        <f>O44*$R$12</f>
        <v>0</v>
      </c>
      <c r="R44" s="88">
        <f>P44*$R$12</f>
        <v>0</v>
      </c>
      <c r="S44" s="88">
        <f>O44-Q44</f>
        <v>0</v>
      </c>
      <c r="T44" s="88">
        <f>P44-R44</f>
        <v>0</v>
      </c>
      <c r="U44" s="82">
        <f t="shared" si="36"/>
        <v>0</v>
      </c>
      <c r="V44" s="82">
        <f t="shared" si="36"/>
        <v>0</v>
      </c>
      <c r="W44" s="82">
        <f t="shared" si="37"/>
        <v>0</v>
      </c>
      <c r="X44" s="82">
        <f t="shared" si="37"/>
        <v>0</v>
      </c>
      <c r="Y44" s="88">
        <f>O44</f>
        <v>0</v>
      </c>
      <c r="Z44" s="88">
        <f>P44</f>
        <v>0</v>
      </c>
      <c r="AA44" s="88">
        <f t="shared" ref="AA44:AF45" si="40">Y44</f>
        <v>0</v>
      </c>
      <c r="AB44" s="88">
        <f t="shared" si="40"/>
        <v>0</v>
      </c>
      <c r="AC44" s="88">
        <f t="shared" si="40"/>
        <v>0</v>
      </c>
      <c r="AD44" s="88">
        <f t="shared" si="40"/>
        <v>0</v>
      </c>
      <c r="AE44" s="88">
        <f t="shared" si="40"/>
        <v>0</v>
      </c>
      <c r="AF44" s="88">
        <f t="shared" si="40"/>
        <v>0</v>
      </c>
    </row>
    <row r="45" spans="1:33" ht="21.75" customHeight="1" x14ac:dyDescent="0.25">
      <c r="A45" s="84" t="s">
        <v>85</v>
      </c>
      <c r="B45" s="92" t="s">
        <v>86</v>
      </c>
      <c r="C45" s="86" t="s">
        <v>35</v>
      </c>
      <c r="D45" s="51">
        <f>'[56]2018 факт'!J38</f>
        <v>0</v>
      </c>
      <c r="E45" s="51">
        <f>'[56]2018 факт'!K38</f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4">
        <f>D45*$M$12</f>
        <v>0</v>
      </c>
      <c r="M45" s="54">
        <f>E45*$M$12</f>
        <v>0</v>
      </c>
      <c r="N45" s="54"/>
      <c r="O45" s="54">
        <f>J45*0.3+L45*0.7</f>
        <v>0</v>
      </c>
      <c r="P45" s="54">
        <f>K45*0.3+M45*0.7</f>
        <v>0</v>
      </c>
      <c r="Q45" s="88">
        <f>O45*$R$12</f>
        <v>0</v>
      </c>
      <c r="R45" s="88">
        <f>P45*$R$12</f>
        <v>0</v>
      </c>
      <c r="S45" s="88">
        <f>O45-Q45</f>
        <v>0</v>
      </c>
      <c r="T45" s="88">
        <f>P45-R45</f>
        <v>0</v>
      </c>
      <c r="U45" s="54">
        <f t="shared" si="36"/>
        <v>0</v>
      </c>
      <c r="V45" s="54">
        <f t="shared" si="36"/>
        <v>0</v>
      </c>
      <c r="W45" s="54">
        <f t="shared" si="37"/>
        <v>0</v>
      </c>
      <c r="X45" s="54">
        <f t="shared" si="37"/>
        <v>0</v>
      </c>
      <c r="Y45" s="88">
        <f>O45</f>
        <v>0</v>
      </c>
      <c r="Z45" s="88">
        <f>P45</f>
        <v>0</v>
      </c>
      <c r="AA45" s="88">
        <f t="shared" si="40"/>
        <v>0</v>
      </c>
      <c r="AB45" s="88">
        <f t="shared" si="40"/>
        <v>0</v>
      </c>
      <c r="AC45" s="88">
        <f t="shared" si="40"/>
        <v>0</v>
      </c>
      <c r="AD45" s="88">
        <f t="shared" si="40"/>
        <v>0</v>
      </c>
      <c r="AE45" s="88">
        <f t="shared" si="40"/>
        <v>0</v>
      </c>
      <c r="AF45" s="88">
        <f t="shared" si="40"/>
        <v>0</v>
      </c>
    </row>
    <row r="46" spans="1:33" x14ac:dyDescent="0.25">
      <c r="A46" s="79" t="s">
        <v>87</v>
      </c>
      <c r="B46" s="80" t="s">
        <v>88</v>
      </c>
      <c r="C46" s="86" t="s">
        <v>35</v>
      </c>
      <c r="D46" s="82">
        <f t="shared" ref="D46:T46" si="41">D48+D49+D50</f>
        <v>0</v>
      </c>
      <c r="E46" s="82">
        <f t="shared" si="41"/>
        <v>0</v>
      </c>
      <c r="F46" s="82">
        <f t="shared" si="41"/>
        <v>0</v>
      </c>
      <c r="G46" s="82">
        <f t="shared" si="41"/>
        <v>0</v>
      </c>
      <c r="H46" s="82">
        <f>H47+H48+H49+H50</f>
        <v>545.6</v>
      </c>
      <c r="I46" s="82">
        <f>I47+I48+I49+I50</f>
        <v>6.94</v>
      </c>
      <c r="J46" s="82">
        <f t="shared" si="41"/>
        <v>0</v>
      </c>
      <c r="K46" s="82">
        <f t="shared" si="41"/>
        <v>0</v>
      </c>
      <c r="L46" s="82">
        <f t="shared" si="41"/>
        <v>0</v>
      </c>
      <c r="M46" s="82">
        <f t="shared" si="41"/>
        <v>0</v>
      </c>
      <c r="N46" s="82"/>
      <c r="O46" s="82">
        <f t="shared" si="41"/>
        <v>0</v>
      </c>
      <c r="P46" s="82">
        <f t="shared" si="41"/>
        <v>0</v>
      </c>
      <c r="Q46" s="82">
        <f t="shared" si="41"/>
        <v>0</v>
      </c>
      <c r="R46" s="82">
        <f t="shared" si="41"/>
        <v>0</v>
      </c>
      <c r="S46" s="82">
        <f t="shared" si="41"/>
        <v>0</v>
      </c>
      <c r="T46" s="82">
        <f t="shared" si="41"/>
        <v>0</v>
      </c>
      <c r="U46" s="82">
        <f t="shared" si="36"/>
        <v>0</v>
      </c>
      <c r="V46" s="82">
        <f t="shared" si="36"/>
        <v>0</v>
      </c>
      <c r="W46" s="82">
        <f t="shared" si="37"/>
        <v>-545.6</v>
      </c>
      <c r="X46" s="82">
        <f t="shared" si="37"/>
        <v>-6.94</v>
      </c>
      <c r="Y46" s="82">
        <f t="shared" ref="Y46:AF46" si="42">Y48+Y49+Y50</f>
        <v>0</v>
      </c>
      <c r="Z46" s="82">
        <f t="shared" si="42"/>
        <v>0</v>
      </c>
      <c r="AA46" s="82">
        <f t="shared" si="42"/>
        <v>0</v>
      </c>
      <c r="AB46" s="82">
        <f t="shared" si="42"/>
        <v>0</v>
      </c>
      <c r="AC46" s="82">
        <f t="shared" si="42"/>
        <v>0</v>
      </c>
      <c r="AD46" s="82">
        <f t="shared" si="42"/>
        <v>0</v>
      </c>
      <c r="AE46" s="82">
        <f t="shared" si="42"/>
        <v>0</v>
      </c>
      <c r="AF46" s="82">
        <f t="shared" si="42"/>
        <v>0</v>
      </c>
    </row>
    <row r="47" spans="1:33" x14ac:dyDescent="0.25">
      <c r="A47" s="84" t="s">
        <v>89</v>
      </c>
      <c r="B47" s="92" t="s">
        <v>90</v>
      </c>
      <c r="C47" s="86" t="s">
        <v>35</v>
      </c>
      <c r="D47" s="51">
        <f>'[56]2018 факт'!J40</f>
        <v>0</v>
      </c>
      <c r="E47" s="51">
        <f>'[56]2018 факт'!K40</f>
        <v>0</v>
      </c>
      <c r="F47" s="54">
        <v>0</v>
      </c>
      <c r="G47" s="54">
        <v>0</v>
      </c>
      <c r="H47" s="54">
        <v>2.6</v>
      </c>
      <c r="I47" s="54">
        <v>0.03</v>
      </c>
      <c r="J47" s="54">
        <v>0</v>
      </c>
      <c r="K47" s="54">
        <v>0</v>
      </c>
      <c r="L47" s="54">
        <f>D47*$M$12</f>
        <v>0</v>
      </c>
      <c r="M47" s="54">
        <f>E47*$M$12</f>
        <v>0</v>
      </c>
      <c r="N47" s="54"/>
      <c r="O47" s="54">
        <f t="shared" ref="O47:P50" si="43">J47*0.3+L47*0.7</f>
        <v>0</v>
      </c>
      <c r="P47" s="54">
        <f t="shared" si="43"/>
        <v>0</v>
      </c>
      <c r="Q47" s="88">
        <f>O47*$R$12</f>
        <v>0</v>
      </c>
      <c r="R47" s="88">
        <f>P47*$R$12</f>
        <v>0</v>
      </c>
      <c r="S47" s="88">
        <f>O47-Q47</f>
        <v>0</v>
      </c>
      <c r="T47" s="88">
        <f>P47-R47</f>
        <v>0</v>
      </c>
      <c r="U47" s="54">
        <f>O47-F47</f>
        <v>0</v>
      </c>
      <c r="V47" s="54">
        <f>P47-G47</f>
        <v>0</v>
      </c>
      <c r="W47" s="54">
        <f t="shared" si="37"/>
        <v>-2.6</v>
      </c>
      <c r="X47" s="54">
        <f t="shared" si="37"/>
        <v>-0.03</v>
      </c>
      <c r="Y47" s="88">
        <f>O47</f>
        <v>0</v>
      </c>
      <c r="Z47" s="88">
        <f>P47</f>
        <v>0</v>
      </c>
      <c r="AA47" s="88">
        <f t="shared" ref="AA47:AF50" si="44">Y47</f>
        <v>0</v>
      </c>
      <c r="AB47" s="88">
        <f t="shared" si="44"/>
        <v>0</v>
      </c>
      <c r="AC47" s="88">
        <f t="shared" si="44"/>
        <v>0</v>
      </c>
      <c r="AD47" s="88">
        <f t="shared" si="44"/>
        <v>0</v>
      </c>
      <c r="AE47" s="88">
        <f t="shared" si="44"/>
        <v>0</v>
      </c>
      <c r="AF47" s="88">
        <f t="shared" si="44"/>
        <v>0</v>
      </c>
    </row>
    <row r="48" spans="1:33" ht="18" customHeight="1" x14ac:dyDescent="0.25">
      <c r="A48" s="84" t="s">
        <v>91</v>
      </c>
      <c r="B48" s="92" t="s">
        <v>92</v>
      </c>
      <c r="C48" s="86" t="s">
        <v>35</v>
      </c>
      <c r="D48" s="51">
        <f>'[56]2018 факт'!J41</f>
        <v>0</v>
      </c>
      <c r="E48" s="51">
        <f>'[56]2018 факт'!K41</f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f t="shared" ref="L48:M50" si="45">D48*$M$12</f>
        <v>0</v>
      </c>
      <c r="M48" s="54">
        <f t="shared" si="45"/>
        <v>0</v>
      </c>
      <c r="N48" s="54"/>
      <c r="O48" s="54">
        <f t="shared" si="43"/>
        <v>0</v>
      </c>
      <c r="P48" s="54">
        <f t="shared" si="43"/>
        <v>0</v>
      </c>
      <c r="Q48" s="88">
        <f t="shared" ref="Q48:R50" si="46">O48*$R$12</f>
        <v>0</v>
      </c>
      <c r="R48" s="88">
        <f t="shared" si="46"/>
        <v>0</v>
      </c>
      <c r="S48" s="88">
        <f t="shared" ref="S48:T50" si="47">O48-Q48</f>
        <v>0</v>
      </c>
      <c r="T48" s="88">
        <f t="shared" si="47"/>
        <v>0</v>
      </c>
      <c r="U48" s="54">
        <f t="shared" si="36"/>
        <v>0</v>
      </c>
      <c r="V48" s="54">
        <f t="shared" si="36"/>
        <v>0</v>
      </c>
      <c r="W48" s="54">
        <f t="shared" si="37"/>
        <v>0</v>
      </c>
      <c r="X48" s="54">
        <f t="shared" si="37"/>
        <v>0</v>
      </c>
      <c r="Y48" s="88">
        <f>O48</f>
        <v>0</v>
      </c>
      <c r="Z48" s="88">
        <f>P48</f>
        <v>0</v>
      </c>
      <c r="AA48" s="88">
        <f t="shared" si="44"/>
        <v>0</v>
      </c>
      <c r="AB48" s="88">
        <f t="shared" si="44"/>
        <v>0</v>
      </c>
      <c r="AC48" s="88">
        <f t="shared" si="44"/>
        <v>0</v>
      </c>
      <c r="AD48" s="88">
        <f t="shared" si="44"/>
        <v>0</v>
      </c>
      <c r="AE48" s="88">
        <f t="shared" si="44"/>
        <v>0</v>
      </c>
      <c r="AF48" s="88">
        <f t="shared" si="44"/>
        <v>0</v>
      </c>
    </row>
    <row r="49" spans="1:32" ht="18.75" customHeight="1" x14ac:dyDescent="0.25">
      <c r="A49" s="84" t="s">
        <v>93</v>
      </c>
      <c r="B49" s="92" t="s">
        <v>94</v>
      </c>
      <c r="C49" s="86" t="s">
        <v>35</v>
      </c>
      <c r="D49" s="51">
        <f>'[56]2018 факт'!J42</f>
        <v>0</v>
      </c>
      <c r="E49" s="51">
        <f>'[56]2018 факт'!K42</f>
        <v>0</v>
      </c>
      <c r="F49" s="54">
        <v>0</v>
      </c>
      <c r="G49" s="54">
        <v>0</v>
      </c>
      <c r="H49" s="54">
        <v>543</v>
      </c>
      <c r="I49" s="54">
        <v>6.91</v>
      </c>
      <c r="J49" s="54">
        <v>0</v>
      </c>
      <c r="K49" s="54">
        <v>0</v>
      </c>
      <c r="L49" s="54">
        <f t="shared" si="45"/>
        <v>0</v>
      </c>
      <c r="M49" s="54">
        <f t="shared" si="45"/>
        <v>0</v>
      </c>
      <c r="N49" s="54"/>
      <c r="O49" s="54">
        <f>L49</f>
        <v>0</v>
      </c>
      <c r="P49" s="54">
        <f>M49</f>
        <v>0</v>
      </c>
      <c r="Q49" s="88">
        <f t="shared" si="46"/>
        <v>0</v>
      </c>
      <c r="R49" s="88">
        <f t="shared" si="46"/>
        <v>0</v>
      </c>
      <c r="S49" s="88">
        <f t="shared" si="47"/>
        <v>0</v>
      </c>
      <c r="T49" s="88">
        <f t="shared" si="47"/>
        <v>0</v>
      </c>
      <c r="U49" s="54">
        <f t="shared" si="36"/>
        <v>0</v>
      </c>
      <c r="V49" s="54">
        <f t="shared" si="36"/>
        <v>0</v>
      </c>
      <c r="W49" s="54">
        <f t="shared" si="37"/>
        <v>-543</v>
      </c>
      <c r="X49" s="54">
        <f t="shared" si="37"/>
        <v>-6.91</v>
      </c>
      <c r="Y49" s="88">
        <f>O49*$Z$12</f>
        <v>0</v>
      </c>
      <c r="Z49" s="88">
        <f>P49*$Z$12</f>
        <v>0</v>
      </c>
      <c r="AA49" s="88">
        <f t="shared" si="44"/>
        <v>0</v>
      </c>
      <c r="AB49" s="88">
        <f t="shared" si="44"/>
        <v>0</v>
      </c>
      <c r="AC49" s="88">
        <f t="shared" si="44"/>
        <v>0</v>
      </c>
      <c r="AD49" s="88">
        <f t="shared" si="44"/>
        <v>0</v>
      </c>
      <c r="AE49" s="88">
        <f t="shared" si="44"/>
        <v>0</v>
      </c>
      <c r="AF49" s="88">
        <f t="shared" si="44"/>
        <v>0</v>
      </c>
    </row>
    <row r="50" spans="1:32" x14ac:dyDescent="0.25">
      <c r="A50" s="84" t="s">
        <v>95</v>
      </c>
      <c r="B50" s="92" t="s">
        <v>96</v>
      </c>
      <c r="C50" s="86" t="s">
        <v>35</v>
      </c>
      <c r="D50" s="51">
        <f>'[56]2018 факт'!J43</f>
        <v>0</v>
      </c>
      <c r="E50" s="51">
        <f>'[56]2018 факт'!K43</f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f t="shared" si="45"/>
        <v>0</v>
      </c>
      <c r="M50" s="54">
        <f t="shared" si="45"/>
        <v>0</v>
      </c>
      <c r="N50" s="54"/>
      <c r="O50" s="54">
        <f t="shared" si="43"/>
        <v>0</v>
      </c>
      <c r="P50" s="54">
        <f t="shared" si="43"/>
        <v>0</v>
      </c>
      <c r="Q50" s="88">
        <f t="shared" si="46"/>
        <v>0</v>
      </c>
      <c r="R50" s="88">
        <f t="shared" si="46"/>
        <v>0</v>
      </c>
      <c r="S50" s="88">
        <f t="shared" si="47"/>
        <v>0</v>
      </c>
      <c r="T50" s="88">
        <f t="shared" si="47"/>
        <v>0</v>
      </c>
      <c r="U50" s="54">
        <f t="shared" si="36"/>
        <v>0</v>
      </c>
      <c r="V50" s="54">
        <f t="shared" si="36"/>
        <v>0</v>
      </c>
      <c r="W50" s="54">
        <f t="shared" si="37"/>
        <v>0</v>
      </c>
      <c r="X50" s="54">
        <f t="shared" si="37"/>
        <v>0</v>
      </c>
      <c r="Y50" s="88">
        <f>O50*$Z$12</f>
        <v>0</v>
      </c>
      <c r="Z50" s="88">
        <f>P50*$Z$12</f>
        <v>0</v>
      </c>
      <c r="AA50" s="88">
        <f>Y50</f>
        <v>0</v>
      </c>
      <c r="AB50" s="88">
        <f>Z50</f>
        <v>0</v>
      </c>
      <c r="AC50" s="88">
        <f>AA50</f>
        <v>0</v>
      </c>
      <c r="AD50" s="88">
        <f>AB50</f>
        <v>0</v>
      </c>
      <c r="AE50" s="88">
        <f t="shared" si="44"/>
        <v>0</v>
      </c>
      <c r="AF50" s="88">
        <f t="shared" si="44"/>
        <v>0</v>
      </c>
    </row>
    <row r="51" spans="1:32" x14ac:dyDescent="0.25">
      <c r="A51" s="111" t="s">
        <v>97</v>
      </c>
      <c r="B51" s="112" t="s">
        <v>98</v>
      </c>
      <c r="C51" s="86" t="s">
        <v>35</v>
      </c>
      <c r="D51" s="82">
        <f>'[56]2018 факт'!J44</f>
        <v>2461.3077887999998</v>
      </c>
      <c r="E51" s="82">
        <f>'[56]2018 факт'!K44</f>
        <v>31.341141104730312</v>
      </c>
      <c r="F51" s="113">
        <v>2640.46</v>
      </c>
      <c r="G51" s="113">
        <v>55.36</v>
      </c>
      <c r="H51" s="113">
        <v>3808.31</v>
      </c>
      <c r="I51" s="113">
        <v>48.5</v>
      </c>
      <c r="J51" s="54">
        <v>0</v>
      </c>
      <c r="K51" s="54">
        <v>0</v>
      </c>
      <c r="L51" s="113">
        <f>L20*0.307</f>
        <v>1980.9645612825602</v>
      </c>
      <c r="M51" s="113">
        <f>M20*0.307</f>
        <v>25.224675321446295</v>
      </c>
      <c r="N51" s="113"/>
      <c r="O51" s="113">
        <f t="shared" ref="O51:T51" si="48">O20*0.307</f>
        <v>1779.0867676145999</v>
      </c>
      <c r="P51" s="113">
        <f t="shared" si="48"/>
        <v>22.654058007329755</v>
      </c>
      <c r="Q51" s="113">
        <f t="shared" si="48"/>
        <v>901.46326515031785</v>
      </c>
      <c r="R51" s="113">
        <f t="shared" si="48"/>
        <v>11.478811192313987</v>
      </c>
      <c r="S51" s="113">
        <f t="shared" si="48"/>
        <v>877.62350246428207</v>
      </c>
      <c r="T51" s="113">
        <f t="shared" si="48"/>
        <v>11.175246815015768</v>
      </c>
      <c r="U51" s="82">
        <f t="shared" si="36"/>
        <v>-861.37323238540012</v>
      </c>
      <c r="V51" s="82">
        <f t="shared" si="36"/>
        <v>-32.705941992670247</v>
      </c>
      <c r="W51" s="82">
        <f t="shared" si="37"/>
        <v>-2029.2232323854</v>
      </c>
      <c r="X51" s="82">
        <f t="shared" si="37"/>
        <v>-25.845941992670245</v>
      </c>
      <c r="Y51" s="82">
        <f>O51*Z10</f>
        <v>1826.4638482361765</v>
      </c>
      <c r="Z51" s="82">
        <f>P51*Z10</f>
        <v>23.257335572064946</v>
      </c>
      <c r="AA51" s="82">
        <f>Y51*AB10</f>
        <v>1875.1025805147058</v>
      </c>
      <c r="AB51" s="82">
        <f>Z51*AB10</f>
        <v>23.876678418349034</v>
      </c>
      <c r="AC51" s="82">
        <f>AA51*AD10</f>
        <v>1925.0365622338122</v>
      </c>
      <c r="AD51" s="82">
        <f>AB51*AD10</f>
        <v>24.512514364629666</v>
      </c>
      <c r="AE51" s="82">
        <f>AC51*AF10</f>
        <v>1976.3002858860984</v>
      </c>
      <c r="AF51" s="82">
        <f>AD51*AF10</f>
        <v>25.165282622159754</v>
      </c>
    </row>
    <row r="52" spans="1:32" x14ac:dyDescent="0.25">
      <c r="A52" s="114"/>
      <c r="B52" s="115" t="s">
        <v>99</v>
      </c>
      <c r="C52" s="86" t="s">
        <v>100</v>
      </c>
      <c r="D52" s="54">
        <f>D51/D20*100</f>
        <v>30.31</v>
      </c>
      <c r="E52" s="54">
        <f t="shared" ref="E52:K52" si="49">E51/E20*100</f>
        <v>30.309999999999992</v>
      </c>
      <c r="F52" s="54">
        <f t="shared" si="49"/>
        <v>30.700024648755235</v>
      </c>
      <c r="G52" s="54">
        <f t="shared" si="49"/>
        <v>30.702678719982252</v>
      </c>
      <c r="H52" s="54">
        <f t="shared" si="49"/>
        <v>30.699971704798013</v>
      </c>
      <c r="I52" s="54">
        <f t="shared" si="49"/>
        <v>30.702032031398367</v>
      </c>
      <c r="J52" s="54">
        <f t="shared" si="49"/>
        <v>0</v>
      </c>
      <c r="K52" s="54">
        <f t="shared" si="49"/>
        <v>0</v>
      </c>
      <c r="L52" s="88">
        <f>L51/L20*100</f>
        <v>30.7</v>
      </c>
      <c r="M52" s="88">
        <f>M51/M20*100</f>
        <v>30.7</v>
      </c>
      <c r="N52" s="88"/>
      <c r="O52" s="88">
        <f t="shared" ref="O52:T52" si="50">O51/O20*100</f>
        <v>30.7</v>
      </c>
      <c r="P52" s="88">
        <f t="shared" si="50"/>
        <v>30.7</v>
      </c>
      <c r="Q52" s="88">
        <f t="shared" si="50"/>
        <v>30.7</v>
      </c>
      <c r="R52" s="88">
        <f t="shared" si="50"/>
        <v>30.7</v>
      </c>
      <c r="S52" s="88">
        <f t="shared" si="50"/>
        <v>30.7</v>
      </c>
      <c r="T52" s="88">
        <f t="shared" si="50"/>
        <v>30.7</v>
      </c>
      <c r="U52" s="51">
        <f t="shared" si="36"/>
        <v>-2.4648755236000852E-5</v>
      </c>
      <c r="V52" s="51">
        <f t="shared" si="36"/>
        <v>-2.6787199822528862E-3</v>
      </c>
      <c r="W52" s="51">
        <f t="shared" si="37"/>
        <v>2.8295201985883978E-5</v>
      </c>
      <c r="X52" s="51">
        <f t="shared" si="37"/>
        <v>-2.0320313983681615E-3</v>
      </c>
      <c r="Y52" s="88">
        <f>O52</f>
        <v>30.7</v>
      </c>
      <c r="Z52" s="88">
        <f>P52</f>
        <v>30.7</v>
      </c>
      <c r="AA52" s="88">
        <f t="shared" ref="AA52:AF53" si="51">Y52</f>
        <v>30.7</v>
      </c>
      <c r="AB52" s="88">
        <f t="shared" si="51"/>
        <v>30.7</v>
      </c>
      <c r="AC52" s="88">
        <f t="shared" si="51"/>
        <v>30.7</v>
      </c>
      <c r="AD52" s="88">
        <f t="shared" si="51"/>
        <v>30.7</v>
      </c>
      <c r="AE52" s="88">
        <f t="shared" si="51"/>
        <v>30.7</v>
      </c>
      <c r="AF52" s="88">
        <f t="shared" si="51"/>
        <v>30.7</v>
      </c>
    </row>
    <row r="53" spans="1:32" x14ac:dyDescent="0.25">
      <c r="A53" s="79" t="s">
        <v>101</v>
      </c>
      <c r="B53" s="80" t="s">
        <v>102</v>
      </c>
      <c r="C53" s="86" t="s">
        <v>35</v>
      </c>
      <c r="D53" s="51">
        <f>'[56]2018 факт'!J46</f>
        <v>0</v>
      </c>
      <c r="E53" s="51">
        <f>'[56]2018 факт'!K46</f>
        <v>0</v>
      </c>
      <c r="F53" s="54">
        <v>0</v>
      </c>
      <c r="G53" s="54">
        <v>0</v>
      </c>
      <c r="H53" s="54"/>
      <c r="I53" s="54"/>
      <c r="J53" s="54"/>
      <c r="K53" s="54"/>
      <c r="L53" s="54">
        <f>D53*$M$12</f>
        <v>0</v>
      </c>
      <c r="M53" s="54">
        <f>E53*$M$12</f>
        <v>0</v>
      </c>
      <c r="N53" s="54"/>
      <c r="O53" s="54">
        <f>J53*0.3+L53*0.7</f>
        <v>0</v>
      </c>
      <c r="P53" s="54">
        <f>K53*0.3+M53*0.7</f>
        <v>0</v>
      </c>
      <c r="Q53" s="88">
        <f>O53*$R$12</f>
        <v>0</v>
      </c>
      <c r="R53" s="88">
        <f>P53*$R$12</f>
        <v>0</v>
      </c>
      <c r="S53" s="88">
        <f>O53-Q53</f>
        <v>0</v>
      </c>
      <c r="T53" s="88">
        <f>P53-R53</f>
        <v>0</v>
      </c>
      <c r="U53" s="82">
        <f t="shared" si="36"/>
        <v>0</v>
      </c>
      <c r="V53" s="82">
        <f t="shared" si="36"/>
        <v>0</v>
      </c>
      <c r="W53" s="82">
        <f t="shared" si="37"/>
        <v>0</v>
      </c>
      <c r="X53" s="82">
        <f t="shared" si="37"/>
        <v>0</v>
      </c>
      <c r="Y53" s="88">
        <f>O53*$Z$12</f>
        <v>0</v>
      </c>
      <c r="Z53" s="88">
        <f>P53*$Z$12</f>
        <v>0</v>
      </c>
      <c r="AA53" s="88">
        <f t="shared" si="51"/>
        <v>0</v>
      </c>
      <c r="AB53" s="88">
        <f t="shared" si="51"/>
        <v>0</v>
      </c>
      <c r="AC53" s="88">
        <f t="shared" si="51"/>
        <v>0</v>
      </c>
      <c r="AD53" s="88">
        <f t="shared" si="51"/>
        <v>0</v>
      </c>
      <c r="AE53" s="88">
        <f t="shared" si="51"/>
        <v>0</v>
      </c>
      <c r="AF53" s="88">
        <f t="shared" si="51"/>
        <v>0</v>
      </c>
    </row>
    <row r="54" spans="1:32" s="90" customFormat="1" ht="27" customHeight="1" x14ac:dyDescent="0.25">
      <c r="A54" s="79" t="s">
        <v>103</v>
      </c>
      <c r="B54" s="80" t="s">
        <v>104</v>
      </c>
      <c r="C54" s="81" t="s">
        <v>35</v>
      </c>
      <c r="D54" s="51">
        <f>'[56]2018 факт'!J47</f>
        <v>0</v>
      </c>
      <c r="E54" s="51">
        <f>'[56]2018 факт'!K47</f>
        <v>0</v>
      </c>
      <c r="F54" s="82">
        <v>0</v>
      </c>
      <c r="G54" s="82">
        <v>0</v>
      </c>
      <c r="H54" s="82"/>
      <c r="I54" s="82"/>
      <c r="J54" s="82"/>
      <c r="K54" s="82"/>
      <c r="L54" s="54"/>
      <c r="M54" s="54"/>
      <c r="N54" s="54"/>
      <c r="O54" s="54"/>
      <c r="P54" s="54"/>
      <c r="Q54" s="88"/>
      <c r="R54" s="88"/>
      <c r="S54" s="88"/>
      <c r="T54" s="88"/>
      <c r="U54" s="82">
        <f t="shared" si="36"/>
        <v>0</v>
      </c>
      <c r="V54" s="82">
        <f t="shared" si="36"/>
        <v>0</v>
      </c>
      <c r="W54" s="82">
        <f t="shared" si="37"/>
        <v>0</v>
      </c>
      <c r="X54" s="82">
        <f t="shared" si="37"/>
        <v>0</v>
      </c>
      <c r="Y54" s="82"/>
      <c r="Z54" s="82"/>
      <c r="AA54" s="82"/>
      <c r="AB54" s="82"/>
      <c r="AC54" s="82"/>
      <c r="AD54" s="82"/>
      <c r="AE54" s="82"/>
      <c r="AF54" s="82"/>
    </row>
    <row r="55" spans="1:32" s="90" customFormat="1" ht="31.5" x14ac:dyDescent="0.25">
      <c r="A55" s="79" t="s">
        <v>105</v>
      </c>
      <c r="B55" s="80" t="s">
        <v>106</v>
      </c>
      <c r="C55" s="81" t="s">
        <v>35</v>
      </c>
      <c r="D55" s="51">
        <f>'[56]2018 факт'!J48</f>
        <v>0</v>
      </c>
      <c r="E55" s="51">
        <f>'[56]2018 факт'!K48</f>
        <v>0</v>
      </c>
      <c r="F55" s="82">
        <v>0</v>
      </c>
      <c r="G55" s="82">
        <v>0</v>
      </c>
      <c r="H55" s="82"/>
      <c r="I55" s="82"/>
      <c r="J55" s="82"/>
      <c r="K55" s="82"/>
      <c r="L55" s="54"/>
      <c r="M55" s="54"/>
      <c r="N55" s="54"/>
      <c r="O55" s="54"/>
      <c r="P55" s="54"/>
      <c r="Q55" s="88"/>
      <c r="R55" s="88"/>
      <c r="S55" s="88"/>
      <c r="T55" s="88"/>
      <c r="U55" s="82">
        <f t="shared" si="36"/>
        <v>0</v>
      </c>
      <c r="V55" s="82">
        <f t="shared" si="36"/>
        <v>0</v>
      </c>
      <c r="W55" s="82">
        <f t="shared" si="37"/>
        <v>0</v>
      </c>
      <c r="X55" s="82">
        <f t="shared" si="37"/>
        <v>0</v>
      </c>
      <c r="Y55" s="82"/>
      <c r="Z55" s="82"/>
      <c r="AA55" s="82"/>
      <c r="AB55" s="82"/>
      <c r="AC55" s="82"/>
      <c r="AD55" s="82"/>
      <c r="AE55" s="82"/>
      <c r="AF55" s="82"/>
    </row>
    <row r="56" spans="1:32" x14ac:dyDescent="0.25">
      <c r="A56" s="79"/>
      <c r="B56" s="80" t="s">
        <v>107</v>
      </c>
      <c r="C56" s="81" t="s">
        <v>35</v>
      </c>
      <c r="D56" s="82">
        <f>D42+D43+D46+D51+D53+D54+D55</f>
        <v>3627.8128164842856</v>
      </c>
      <c r="E56" s="82">
        <f t="shared" ref="E56:T56" si="52">E42+E43+E46+E51+E53+E54+E55</f>
        <v>46.194870020062361</v>
      </c>
      <c r="F56" s="82">
        <f t="shared" si="52"/>
        <v>5232.2299999999996</v>
      </c>
      <c r="G56" s="82">
        <f t="shared" si="52"/>
        <v>79.44</v>
      </c>
      <c r="H56" s="82">
        <f t="shared" si="52"/>
        <v>7824.7199999999993</v>
      </c>
      <c r="I56" s="82">
        <f t="shared" si="52"/>
        <v>99.64</v>
      </c>
      <c r="J56" s="82">
        <f t="shared" si="52"/>
        <v>0</v>
      </c>
      <c r="K56" s="82">
        <f t="shared" si="52"/>
        <v>0</v>
      </c>
      <c r="L56" s="82">
        <f t="shared" si="52"/>
        <v>2994.6977659439881</v>
      </c>
      <c r="M56" s="82">
        <f t="shared" si="52"/>
        <v>38.133079363565031</v>
      </c>
      <c r="N56" s="82"/>
      <c r="O56" s="82">
        <f>O42+O43+O46+O51+O53+O54+O55</f>
        <v>2792.8199722760273</v>
      </c>
      <c r="P56" s="82">
        <f t="shared" si="52"/>
        <v>35.562462049448499</v>
      </c>
      <c r="Q56" s="82">
        <f t="shared" si="52"/>
        <v>1415.1218799522633</v>
      </c>
      <c r="R56" s="82">
        <f t="shared" si="52"/>
        <v>18.019499520455554</v>
      </c>
      <c r="S56" s="82">
        <f t="shared" si="52"/>
        <v>1377.6980923237643</v>
      </c>
      <c r="T56" s="82">
        <f t="shared" si="52"/>
        <v>17.542962528992941</v>
      </c>
      <c r="U56" s="82">
        <f t="shared" si="36"/>
        <v>-2439.4100277239722</v>
      </c>
      <c r="V56" s="82">
        <f t="shared" si="36"/>
        <v>-43.877537950551499</v>
      </c>
      <c r="W56" s="82">
        <f t="shared" si="37"/>
        <v>-5031.900027723972</v>
      </c>
      <c r="X56" s="82">
        <f t="shared" si="37"/>
        <v>-64.077537950551502</v>
      </c>
      <c r="Y56" s="82">
        <f>Y42+Y43+Y46+Y51+Y53+Y54+Y55</f>
        <v>2840.1970528976044</v>
      </c>
      <c r="Z56" s="82">
        <f>Z42+Z43+Z46+Z51+Z53+Z54+Z55</f>
        <v>36.165739614183686</v>
      </c>
      <c r="AA56" s="82">
        <f t="shared" ref="AA56:AF56" si="53">AA42+AA43+AA46+AA51+AA53+AA54+AA55</f>
        <v>2888.8357851761334</v>
      </c>
      <c r="AB56" s="82">
        <f t="shared" si="53"/>
        <v>36.785082460467777</v>
      </c>
      <c r="AC56" s="82">
        <f t="shared" si="53"/>
        <v>2938.7697668952396</v>
      </c>
      <c r="AD56" s="82">
        <f t="shared" si="53"/>
        <v>37.420918406748406</v>
      </c>
      <c r="AE56" s="82">
        <f t="shared" si="53"/>
        <v>2990.0334905475261</v>
      </c>
      <c r="AF56" s="82">
        <f t="shared" si="53"/>
        <v>38.073686664278497</v>
      </c>
    </row>
    <row r="57" spans="1:32" ht="15.75" customHeight="1" x14ac:dyDescent="0.25">
      <c r="A57" s="101">
        <v>3</v>
      </c>
      <c r="B57" s="116" t="s">
        <v>108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117"/>
      <c r="T57" s="116"/>
      <c r="U57" s="116">
        <f t="shared" si="36"/>
        <v>0</v>
      </c>
      <c r="V57" s="116">
        <f t="shared" si="36"/>
        <v>0</v>
      </c>
      <c r="W57" s="116">
        <f t="shared" si="37"/>
        <v>0</v>
      </c>
      <c r="X57" s="116">
        <f t="shared" si="37"/>
        <v>0</v>
      </c>
      <c r="Y57" s="116"/>
      <c r="Z57" s="116"/>
      <c r="AA57" s="116"/>
      <c r="AB57" s="116"/>
      <c r="AC57" s="116"/>
      <c r="AD57" s="116"/>
      <c r="AE57" s="116"/>
      <c r="AF57" s="116"/>
    </row>
    <row r="58" spans="1:32" ht="31.5" x14ac:dyDescent="0.25">
      <c r="A58" s="79" t="s">
        <v>109</v>
      </c>
      <c r="B58" s="80" t="s">
        <v>110</v>
      </c>
      <c r="C58" s="86" t="s">
        <v>35</v>
      </c>
      <c r="D58" s="102"/>
      <c r="E58" s="102"/>
      <c r="F58" s="102">
        <v>0</v>
      </c>
      <c r="G58" s="102">
        <v>0</v>
      </c>
      <c r="H58" s="102">
        <v>19.79</v>
      </c>
      <c r="I58" s="102">
        <v>19.79</v>
      </c>
      <c r="J58" s="102"/>
      <c r="K58" s="102"/>
      <c r="L58" s="102"/>
      <c r="M58" s="118">
        <v>0</v>
      </c>
      <c r="N58" s="102"/>
      <c r="O58" s="102"/>
      <c r="P58" s="102">
        <v>0</v>
      </c>
      <c r="Q58" s="102"/>
      <c r="R58" s="102"/>
      <c r="S58" s="102"/>
      <c r="T58" s="102"/>
      <c r="U58" s="102">
        <f t="shared" si="36"/>
        <v>0</v>
      </c>
      <c r="V58" s="102">
        <f t="shared" si="36"/>
        <v>0</v>
      </c>
      <c r="W58" s="102">
        <f>O58-H58</f>
        <v>-19.79</v>
      </c>
      <c r="X58" s="102">
        <f t="shared" si="37"/>
        <v>-19.79</v>
      </c>
      <c r="Y58" s="102"/>
      <c r="Z58" s="102"/>
      <c r="AA58" s="102"/>
      <c r="AB58" s="102"/>
      <c r="AC58" s="102"/>
      <c r="AD58" s="102"/>
      <c r="AE58" s="102"/>
      <c r="AF58" s="102"/>
    </row>
    <row r="59" spans="1:32" ht="96.75" customHeight="1" x14ac:dyDescent="0.25">
      <c r="A59" s="79" t="s">
        <v>111</v>
      </c>
      <c r="B59" s="80" t="s">
        <v>112</v>
      </c>
      <c r="C59" s="86" t="s">
        <v>35</v>
      </c>
      <c r="D59" s="102"/>
      <c r="E59" s="102"/>
      <c r="F59" s="102"/>
      <c r="G59" s="102">
        <v>365.03</v>
      </c>
      <c r="H59" s="102"/>
      <c r="I59" s="102"/>
      <c r="J59" s="102"/>
      <c r="K59" s="102"/>
      <c r="L59" s="102"/>
      <c r="M59" s="102">
        <f>[56]корректировка!E38</f>
        <v>124.42580874717372</v>
      </c>
      <c r="N59" s="102"/>
      <c r="O59" s="102"/>
      <c r="P59" s="102">
        <f>M59</f>
        <v>124.42580874717372</v>
      </c>
      <c r="Q59" s="102"/>
      <c r="R59" s="102">
        <f>P59*R12</f>
        <v>63.046557292192929</v>
      </c>
      <c r="S59" s="102"/>
      <c r="T59" s="102">
        <f>P59-R59</f>
        <v>61.379251454980789</v>
      </c>
      <c r="U59" s="102">
        <f t="shared" si="36"/>
        <v>0</v>
      </c>
      <c r="V59" s="102">
        <f t="shared" si="36"/>
        <v>-240.60419125282624</v>
      </c>
      <c r="W59" s="102">
        <f t="shared" si="37"/>
        <v>0</v>
      </c>
      <c r="X59" s="102">
        <f t="shared" si="37"/>
        <v>124.42580874717372</v>
      </c>
      <c r="Y59" s="102"/>
      <c r="Z59" s="102"/>
      <c r="AA59" s="102"/>
      <c r="AB59" s="102"/>
      <c r="AC59" s="102"/>
      <c r="AD59" s="102"/>
      <c r="AE59" s="102"/>
      <c r="AF59" s="102"/>
    </row>
    <row r="60" spans="1:32" ht="13.5" customHeight="1" x14ac:dyDescent="0.25">
      <c r="A60" s="79" t="s">
        <v>113</v>
      </c>
      <c r="B60" s="80" t="s">
        <v>114</v>
      </c>
      <c r="C60" s="86" t="s">
        <v>35</v>
      </c>
      <c r="D60" s="102"/>
      <c r="E60" s="102"/>
      <c r="F60" s="102"/>
      <c r="G60" s="102">
        <v>9.0299999999999994</v>
      </c>
      <c r="H60" s="102"/>
      <c r="I60" s="102"/>
      <c r="J60" s="102"/>
      <c r="K60" s="102"/>
      <c r="L60" s="102"/>
      <c r="M60" s="102">
        <f>[56]корректировка!E16</f>
        <v>8.0878200000000007</v>
      </c>
      <c r="N60" s="102"/>
      <c r="O60" s="102"/>
      <c r="P60" s="102">
        <f>M60</f>
        <v>8.0878200000000007</v>
      </c>
      <c r="Q60" s="102"/>
      <c r="R60" s="102">
        <f>P60*R12</f>
        <v>4.0980983940000009</v>
      </c>
      <c r="S60" s="102"/>
      <c r="T60" s="102">
        <f>P60-R60</f>
        <v>3.9897216059999998</v>
      </c>
      <c r="U60" s="102">
        <f t="shared" si="36"/>
        <v>0</v>
      </c>
      <c r="V60" s="102">
        <f t="shared" si="36"/>
        <v>-0.94217999999999869</v>
      </c>
      <c r="W60" s="102">
        <f t="shared" si="37"/>
        <v>0</v>
      </c>
      <c r="X60" s="102">
        <f t="shared" si="37"/>
        <v>8.0878200000000007</v>
      </c>
      <c r="Y60" s="102"/>
      <c r="Z60" s="102"/>
      <c r="AA60" s="102"/>
      <c r="AB60" s="102"/>
      <c r="AC60" s="102"/>
      <c r="AD60" s="102"/>
      <c r="AE60" s="102"/>
      <c r="AF60" s="102"/>
    </row>
    <row r="61" spans="1:32" ht="36.75" customHeight="1" x14ac:dyDescent="0.25">
      <c r="A61" s="101"/>
      <c r="B61" s="80" t="s">
        <v>115</v>
      </c>
      <c r="C61" s="86" t="s">
        <v>35</v>
      </c>
      <c r="D61" s="102">
        <f t="shared" ref="D61:M61" si="54">D40+D56+D58+D59+D60</f>
        <v>19696.733946832108</v>
      </c>
      <c r="E61" s="102">
        <f>E40+E56+E58+E59+E60</f>
        <v>250.80898892006013</v>
      </c>
      <c r="F61" s="102">
        <f>F40+F56+F58+F59+F60</f>
        <v>26337.850000000002</v>
      </c>
      <c r="G61" s="102">
        <f t="shared" si="54"/>
        <v>895.96</v>
      </c>
      <c r="H61" s="102">
        <f>H40+H56+H58+H59+H60</f>
        <v>34903.4</v>
      </c>
      <c r="I61" s="102">
        <f>I40+I56+I58+I59+I60</f>
        <v>464.01000000000005</v>
      </c>
      <c r="J61" s="102">
        <f t="shared" si="54"/>
        <v>159.65374234565644</v>
      </c>
      <c r="K61" s="102">
        <f t="shared" si="54"/>
        <v>47.896122703696932</v>
      </c>
      <c r="L61" s="102">
        <f t="shared" si="54"/>
        <v>21983.010518670886</v>
      </c>
      <c r="M61" s="102">
        <f t="shared" si="54"/>
        <v>412.4349931972252</v>
      </c>
      <c r="N61" s="102"/>
      <c r="O61" s="102"/>
      <c r="P61" s="102">
        <f>P40+P56+P58+P59+P60</f>
        <v>385.22401306085965</v>
      </c>
      <c r="Q61" s="102">
        <f>Q40+Q56+Q58+Q59+Q60</f>
        <v>10055.996506546375</v>
      </c>
      <c r="R61" s="102">
        <f>R40+R56+R58+R59+R60</f>
        <v>195.19300741793759</v>
      </c>
      <c r="S61" s="102">
        <f>S40+S56+S58+S59+S60</f>
        <v>9790.0593579619635</v>
      </c>
      <c r="T61" s="102">
        <f>T40+T56+T58+T59+T60</f>
        <v>190.03100564292203</v>
      </c>
      <c r="U61" s="102">
        <f t="shared" si="36"/>
        <v>-26337.850000000002</v>
      </c>
      <c r="V61" s="102">
        <f t="shared" si="36"/>
        <v>-510.73598693914039</v>
      </c>
      <c r="W61" s="102">
        <f t="shared" si="37"/>
        <v>-34903.4</v>
      </c>
      <c r="X61" s="102">
        <f t="shared" si="37"/>
        <v>-78.7859869391404</v>
      </c>
      <c r="Y61" s="102">
        <f t="shared" ref="Y61:AF61" si="55">Y40+Y56+Y58+Y59+Y60</f>
        <v>20347.56061694006</v>
      </c>
      <c r="Z61" s="102">
        <f>Z40+Z56+Z58+Z59+Z60</f>
        <v>259.09631104831772</v>
      </c>
      <c r="AA61" s="102">
        <f t="shared" si="55"/>
        <v>20862.420440929036</v>
      </c>
      <c r="AB61" s="102">
        <f t="shared" si="55"/>
        <v>265.65229501189282</v>
      </c>
      <c r="AC61" s="102">
        <f t="shared" si="55"/>
        <v>21390.990982030842</v>
      </c>
      <c r="AD61" s="102">
        <f t="shared" si="55"/>
        <v>272.38286482841784</v>
      </c>
      <c r="AE61" s="102">
        <f t="shared" si="55"/>
        <v>21933.63735664219</v>
      </c>
      <c r="AF61" s="102">
        <f t="shared" si="55"/>
        <v>279.292669719157</v>
      </c>
    </row>
    <row r="62" spans="1:32" ht="18.75" x14ac:dyDescent="0.25">
      <c r="A62" s="101">
        <v>4</v>
      </c>
      <c r="B62" s="80" t="s">
        <v>116</v>
      </c>
      <c r="C62" s="119" t="s">
        <v>117</v>
      </c>
      <c r="D62" s="120"/>
      <c r="E62" s="120"/>
      <c r="F62" s="120">
        <v>162.54900000000001</v>
      </c>
      <c r="G62" s="120">
        <v>1.51</v>
      </c>
      <c r="H62" s="120">
        <v>159.17599999999999</v>
      </c>
      <c r="I62" s="120">
        <f>3.766+1.572+0.455</f>
        <v>5.7930000000000001</v>
      </c>
      <c r="J62" s="120"/>
      <c r="K62" s="120"/>
      <c r="L62" s="120">
        <v>159.18600000000001</v>
      </c>
      <c r="M62" s="120">
        <f>1.572+0.455</f>
        <v>2.0270000000000001</v>
      </c>
      <c r="N62" s="102"/>
      <c r="O62" s="120">
        <f>L62</f>
        <v>159.18600000000001</v>
      </c>
      <c r="P62" s="120">
        <f>M62</f>
        <v>2.0270000000000001</v>
      </c>
      <c r="Q62" s="120">
        <f>O62*$R$12</f>
        <v>80.659546200000008</v>
      </c>
      <c r="R62" s="120">
        <f>P62*R12</f>
        <v>1.0270809000000001</v>
      </c>
      <c r="S62" s="120">
        <f>O62-Q62</f>
        <v>78.526453799999999</v>
      </c>
      <c r="T62" s="120">
        <f>P62-R62</f>
        <v>0.99991910000000006</v>
      </c>
      <c r="U62" s="102">
        <f t="shared" si="36"/>
        <v>-3.3629999999999995</v>
      </c>
      <c r="V62" s="102">
        <f t="shared" si="36"/>
        <v>0.51700000000000013</v>
      </c>
      <c r="W62" s="102">
        <f t="shared" si="37"/>
        <v>1.0000000000019327E-2</v>
      </c>
      <c r="X62" s="102">
        <f t="shared" si="37"/>
        <v>-3.766</v>
      </c>
      <c r="Y62" s="120">
        <f>O62</f>
        <v>159.18600000000001</v>
      </c>
      <c r="Z62" s="120">
        <f>P62</f>
        <v>2.0270000000000001</v>
      </c>
      <c r="AA62" s="120">
        <f>O62</f>
        <v>159.18600000000001</v>
      </c>
      <c r="AB62" s="120">
        <f>P62</f>
        <v>2.0270000000000001</v>
      </c>
      <c r="AC62" s="120">
        <f>O62</f>
        <v>159.18600000000001</v>
      </c>
      <c r="AD62" s="120">
        <f>P62</f>
        <v>2.0270000000000001</v>
      </c>
      <c r="AE62" s="120">
        <f>O62</f>
        <v>159.18600000000001</v>
      </c>
      <c r="AF62" s="120">
        <f>P62</f>
        <v>2.0270000000000001</v>
      </c>
    </row>
    <row r="63" spans="1:32" ht="19.5" customHeight="1" x14ac:dyDescent="0.25">
      <c r="A63" s="101">
        <v>5</v>
      </c>
      <c r="B63" s="80" t="s">
        <v>118</v>
      </c>
      <c r="C63" s="40" t="s">
        <v>119</v>
      </c>
      <c r="D63" s="120"/>
      <c r="E63" s="120"/>
      <c r="F63" s="120">
        <v>19.751999999999999</v>
      </c>
      <c r="G63" s="120">
        <v>0.37</v>
      </c>
      <c r="H63" s="120">
        <v>18.170999999999999</v>
      </c>
      <c r="I63" s="120">
        <v>0.66100000000000003</v>
      </c>
      <c r="J63" s="120"/>
      <c r="K63" s="120"/>
      <c r="L63" s="121">
        <v>18.289000000000001</v>
      </c>
      <c r="M63" s="121">
        <v>0.379</v>
      </c>
      <c r="N63" s="122"/>
      <c r="O63" s="121">
        <f>L63</f>
        <v>18.289000000000001</v>
      </c>
      <c r="P63" s="121">
        <f>M63</f>
        <v>0.379</v>
      </c>
      <c r="Q63" s="120">
        <f>O63</f>
        <v>18.289000000000001</v>
      </c>
      <c r="R63" s="121">
        <f>P63</f>
        <v>0.379</v>
      </c>
      <c r="S63" s="120">
        <f>O63</f>
        <v>18.289000000000001</v>
      </c>
      <c r="T63" s="120">
        <f>P63</f>
        <v>0.379</v>
      </c>
      <c r="U63" s="122">
        <f t="shared" si="36"/>
        <v>-1.4629999999999974</v>
      </c>
      <c r="V63" s="122">
        <f t="shared" si="36"/>
        <v>9.000000000000008E-3</v>
      </c>
      <c r="W63" s="122">
        <f t="shared" si="37"/>
        <v>0.1180000000000021</v>
      </c>
      <c r="X63" s="122">
        <f t="shared" si="37"/>
        <v>-0.28200000000000003</v>
      </c>
      <c r="Y63" s="120">
        <f>O63</f>
        <v>18.289000000000001</v>
      </c>
      <c r="Z63" s="120">
        <f>P63</f>
        <v>0.379</v>
      </c>
      <c r="AA63" s="121">
        <f>O63</f>
        <v>18.289000000000001</v>
      </c>
      <c r="AB63" s="120">
        <f>P63</f>
        <v>0.379</v>
      </c>
      <c r="AC63" s="121">
        <f>O63</f>
        <v>18.289000000000001</v>
      </c>
      <c r="AD63" s="121">
        <f>P63</f>
        <v>0.379</v>
      </c>
      <c r="AE63" s="121">
        <f>O63</f>
        <v>18.289000000000001</v>
      </c>
      <c r="AF63" s="121">
        <f>P63</f>
        <v>0.379</v>
      </c>
    </row>
    <row r="64" spans="1:32" ht="21.75" customHeight="1" x14ac:dyDescent="0.25">
      <c r="A64" s="123">
        <v>6</v>
      </c>
      <c r="B64" s="80" t="s">
        <v>120</v>
      </c>
      <c r="C64" s="86" t="s">
        <v>35</v>
      </c>
      <c r="D64" s="102"/>
      <c r="E64" s="102">
        <f>'[56]2018 факт'!K54</f>
        <v>42.424579099011247</v>
      </c>
      <c r="F64" s="102"/>
      <c r="G64" s="102">
        <v>34.72</v>
      </c>
      <c r="H64" s="102">
        <v>3667.19</v>
      </c>
      <c r="I64" s="102">
        <v>46.7</v>
      </c>
      <c r="J64" s="102"/>
      <c r="K64" s="120"/>
      <c r="L64" s="102"/>
      <c r="M64" s="102">
        <f>P64</f>
        <v>53.393605539999996</v>
      </c>
      <c r="N64" s="102"/>
      <c r="O64" s="102"/>
      <c r="P64" s="102">
        <f>R64+T64</f>
        <v>53.393605539999996</v>
      </c>
      <c r="Q64" s="102"/>
      <c r="R64" s="102">
        <f>R65*R66</f>
        <v>26.736147108000001</v>
      </c>
      <c r="S64" s="102"/>
      <c r="T64" s="102">
        <f>T65*T66</f>
        <v>26.657458431999999</v>
      </c>
      <c r="U64" s="102">
        <f t="shared" si="36"/>
        <v>0</v>
      </c>
      <c r="V64" s="102">
        <f t="shared" si="36"/>
        <v>18.673605539999997</v>
      </c>
      <c r="W64" s="102">
        <f t="shared" si="37"/>
        <v>-3667.19</v>
      </c>
      <c r="X64" s="102">
        <f t="shared" si="37"/>
        <v>6.693605539999993</v>
      </c>
      <c r="Y64" s="102"/>
      <c r="Z64" s="102">
        <f>Z65*Z66</f>
        <v>55.369168944979997</v>
      </c>
      <c r="AA64" s="102"/>
      <c r="AB64" s="102">
        <f>AB65*AB66</f>
        <v>57.583935702779193</v>
      </c>
      <c r="AC64" s="102"/>
      <c r="AD64" s="102">
        <f>AD65*AD66</f>
        <v>59.88729313089037</v>
      </c>
      <c r="AE64" s="102"/>
      <c r="AF64" s="102">
        <f>AF65*AF66</f>
        <v>62.282784856125986</v>
      </c>
    </row>
    <row r="65" spans="1:32" x14ac:dyDescent="0.25">
      <c r="A65" s="124"/>
      <c r="B65" s="85" t="s">
        <v>121</v>
      </c>
      <c r="C65" s="86" t="s">
        <v>122</v>
      </c>
      <c r="D65" s="102"/>
      <c r="E65" s="120"/>
      <c r="F65" s="102"/>
      <c r="G65" s="102">
        <v>2170</v>
      </c>
      <c r="H65" s="125">
        <v>2123.08</v>
      </c>
      <c r="I65" s="125">
        <v>2123.08</v>
      </c>
      <c r="J65" s="102"/>
      <c r="K65" s="102"/>
      <c r="L65" s="125">
        <f>L64/L66</f>
        <v>0</v>
      </c>
      <c r="M65" s="125">
        <f>M64/M66</f>
        <v>2426.98207</v>
      </c>
      <c r="N65" s="125"/>
      <c r="O65" s="125"/>
      <c r="P65" s="125">
        <f>P64/P66</f>
        <v>2426.98207</v>
      </c>
      <c r="Q65" s="125">
        <v>2398.42</v>
      </c>
      <c r="R65" s="125">
        <f>Q65</f>
        <v>2398.42</v>
      </c>
      <c r="S65" s="125">
        <v>2456.3200000000002</v>
      </c>
      <c r="T65" s="125">
        <f>S65</f>
        <v>2456.3200000000002</v>
      </c>
      <c r="U65" s="125">
        <f t="shared" si="36"/>
        <v>0</v>
      </c>
      <c r="V65" s="125">
        <f t="shared" si="36"/>
        <v>256.98207000000002</v>
      </c>
      <c r="W65" s="125">
        <f t="shared" si="37"/>
        <v>-2123.08</v>
      </c>
      <c r="X65" s="125">
        <f t="shared" si="37"/>
        <v>303.90207000000009</v>
      </c>
      <c r="Y65" s="125">
        <f>O65*Z10</f>
        <v>0</v>
      </c>
      <c r="Z65" s="125">
        <f>P65*Z5</f>
        <v>2516.78040659</v>
      </c>
      <c r="AA65" s="125">
        <f>Q65*AA$5</f>
        <v>0</v>
      </c>
      <c r="AB65" s="125">
        <f>Z65*AB5</f>
        <v>2617.4516228535999</v>
      </c>
      <c r="AC65" s="125">
        <f>S65*AC$5</f>
        <v>0</v>
      </c>
      <c r="AD65" s="125">
        <f>AB65*AD5</f>
        <v>2722.1496877677441</v>
      </c>
      <c r="AE65" s="125">
        <f>U65*AE$5</f>
        <v>0</v>
      </c>
      <c r="AF65" s="125">
        <f>AD65*AF5</f>
        <v>2831.0356752784542</v>
      </c>
    </row>
    <row r="66" spans="1:32" ht="18.75" x14ac:dyDescent="0.25">
      <c r="A66" s="126"/>
      <c r="B66" s="127" t="s">
        <v>123</v>
      </c>
      <c r="C66" s="119" t="s">
        <v>117</v>
      </c>
      <c r="D66" s="128"/>
      <c r="E66" s="129"/>
      <c r="F66" s="128">
        <v>1.758</v>
      </c>
      <c r="G66" s="128">
        <v>1.6E-2</v>
      </c>
      <c r="H66" s="128">
        <v>1.7270000000000001</v>
      </c>
      <c r="I66" s="128">
        <v>2.1999999999999999E-2</v>
      </c>
      <c r="J66" s="128"/>
      <c r="K66" s="128"/>
      <c r="L66" s="128">
        <v>1.722</v>
      </c>
      <c r="M66" s="128">
        <v>2.1999999999999999E-2</v>
      </c>
      <c r="N66" s="125"/>
      <c r="O66" s="128">
        <f>L66</f>
        <v>1.722</v>
      </c>
      <c r="P66" s="128">
        <f>M66</f>
        <v>2.1999999999999999E-2</v>
      </c>
      <c r="Q66" s="128">
        <f>O66*R12</f>
        <v>0.87253740000000002</v>
      </c>
      <c r="R66" s="128">
        <f>P66*R12</f>
        <v>1.11474E-2</v>
      </c>
      <c r="S66" s="128">
        <f>O66-Q66</f>
        <v>0.84946259999999996</v>
      </c>
      <c r="T66" s="128">
        <f>P66-R66</f>
        <v>1.0852599999999999E-2</v>
      </c>
      <c r="U66" s="125">
        <f t="shared" si="36"/>
        <v>-3.6000000000000032E-2</v>
      </c>
      <c r="V66" s="125">
        <f t="shared" si="36"/>
        <v>5.9999999999999984E-3</v>
      </c>
      <c r="W66" s="125">
        <f t="shared" si="37"/>
        <v>-5.0000000000001155E-3</v>
      </c>
      <c r="X66" s="125">
        <f t="shared" si="37"/>
        <v>0</v>
      </c>
      <c r="Y66" s="128">
        <f>O66</f>
        <v>1.722</v>
      </c>
      <c r="Z66" s="128">
        <f>P66</f>
        <v>2.1999999999999999E-2</v>
      </c>
      <c r="AA66" s="128">
        <f t="shared" ref="AA66:AF66" si="56">Y66</f>
        <v>1.722</v>
      </c>
      <c r="AB66" s="128">
        <f t="shared" si="56"/>
        <v>2.1999999999999999E-2</v>
      </c>
      <c r="AC66" s="128">
        <f t="shared" si="56"/>
        <v>1.722</v>
      </c>
      <c r="AD66" s="128">
        <f t="shared" si="56"/>
        <v>2.1999999999999999E-2</v>
      </c>
      <c r="AE66" s="128">
        <f t="shared" si="56"/>
        <v>1.722</v>
      </c>
      <c r="AF66" s="128">
        <f t="shared" si="56"/>
        <v>2.1999999999999999E-2</v>
      </c>
    </row>
    <row r="67" spans="1:32" x14ac:dyDescent="0.25">
      <c r="A67" s="130"/>
      <c r="B67" s="80" t="s">
        <v>124</v>
      </c>
      <c r="C67" s="86" t="s">
        <v>35</v>
      </c>
      <c r="D67" s="102">
        <f>D64+D61</f>
        <v>19696.733946832108</v>
      </c>
      <c r="E67" s="102">
        <f>E64+E61</f>
        <v>293.23356801907136</v>
      </c>
      <c r="F67" s="102">
        <f>F64+F61</f>
        <v>26337.850000000002</v>
      </c>
      <c r="G67" s="102">
        <f>G64+G61</f>
        <v>930.68000000000006</v>
      </c>
      <c r="H67" s="102">
        <f>H64+H61</f>
        <v>38570.590000000004</v>
      </c>
      <c r="I67" s="102">
        <f t="shared" ref="I67:T67" si="57">I64+I61</f>
        <v>510.71000000000004</v>
      </c>
      <c r="J67" s="102">
        <f t="shared" si="57"/>
        <v>159.65374234565644</v>
      </c>
      <c r="K67" s="102">
        <f t="shared" si="57"/>
        <v>47.896122703696932</v>
      </c>
      <c r="L67" s="102">
        <f>L64+L61</f>
        <v>21983.010518670886</v>
      </c>
      <c r="M67" s="102">
        <f t="shared" si="57"/>
        <v>465.82859873722521</v>
      </c>
      <c r="N67" s="102"/>
      <c r="O67" s="102"/>
      <c r="P67" s="102">
        <f>P64+P61</f>
        <v>438.61761860085966</v>
      </c>
      <c r="Q67" s="102">
        <f>Q64+Q61</f>
        <v>10055.996506546375</v>
      </c>
      <c r="R67" s="102">
        <f t="shared" si="57"/>
        <v>221.92915452593761</v>
      </c>
      <c r="S67" s="102">
        <f>S64+S61</f>
        <v>9790.0593579619635</v>
      </c>
      <c r="T67" s="102">
        <f t="shared" si="57"/>
        <v>216.68846407492202</v>
      </c>
      <c r="U67" s="102">
        <f t="shared" si="36"/>
        <v>-26337.850000000002</v>
      </c>
      <c r="V67" s="102">
        <f t="shared" si="36"/>
        <v>-492.06238139914041</v>
      </c>
      <c r="W67" s="102">
        <f t="shared" si="37"/>
        <v>-38570.590000000004</v>
      </c>
      <c r="X67" s="102">
        <f t="shared" si="37"/>
        <v>-72.092381399140379</v>
      </c>
      <c r="Y67" s="102">
        <f t="shared" ref="Y67:AF67" si="58">Y64+Y61</f>
        <v>20347.56061694006</v>
      </c>
      <c r="Z67" s="102">
        <f t="shared" si="58"/>
        <v>314.46547999329772</v>
      </c>
      <c r="AA67" s="102">
        <f t="shared" si="58"/>
        <v>20862.420440929036</v>
      </c>
      <c r="AB67" s="102">
        <f t="shared" si="58"/>
        <v>323.23623071467199</v>
      </c>
      <c r="AC67" s="102">
        <f t="shared" si="58"/>
        <v>21390.990982030842</v>
      </c>
      <c r="AD67" s="102">
        <f t="shared" si="58"/>
        <v>332.27015795930822</v>
      </c>
      <c r="AE67" s="102">
        <f t="shared" si="58"/>
        <v>21933.63735664219</v>
      </c>
      <c r="AF67" s="102">
        <f t="shared" si="58"/>
        <v>341.575454575283</v>
      </c>
    </row>
    <row r="68" spans="1:32" ht="18.75" x14ac:dyDescent="0.25">
      <c r="A68" s="131" t="s">
        <v>125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</row>
    <row r="69" spans="1:32" ht="63.75" customHeight="1" x14ac:dyDescent="0.25">
      <c r="A69" s="132"/>
      <c r="B69" s="132"/>
      <c r="C69" s="132"/>
      <c r="D69" s="132"/>
      <c r="E69" s="132"/>
      <c r="F69" s="133" t="s">
        <v>126</v>
      </c>
      <c r="G69" s="134"/>
      <c r="H69" s="133" t="s">
        <v>127</v>
      </c>
      <c r="I69" s="134"/>
      <c r="J69" s="132"/>
      <c r="K69" s="132"/>
      <c r="L69" s="132"/>
      <c r="M69" s="132"/>
      <c r="N69" s="132"/>
      <c r="O69" s="132"/>
      <c r="P69" s="132"/>
      <c r="Q69" s="133" t="s">
        <v>128</v>
      </c>
      <c r="R69" s="134"/>
      <c r="S69" s="133" t="s">
        <v>129</v>
      </c>
      <c r="T69" s="134"/>
      <c r="U69" s="135" t="s">
        <v>130</v>
      </c>
      <c r="V69" s="135"/>
      <c r="W69" s="135" t="s">
        <v>131</v>
      </c>
      <c r="X69" s="135"/>
      <c r="Y69" s="132"/>
      <c r="Z69" s="136" t="s">
        <v>132</v>
      </c>
      <c r="AA69" s="40"/>
      <c r="AB69" s="136" t="s">
        <v>133</v>
      </c>
      <c r="AC69" s="40"/>
      <c r="AD69" s="136" t="s">
        <v>134</v>
      </c>
      <c r="AE69" s="40"/>
      <c r="AF69" s="137" t="s">
        <v>135</v>
      </c>
    </row>
    <row r="70" spans="1:32" ht="31.5" x14ac:dyDescent="0.25">
      <c r="A70" s="138"/>
      <c r="B70" s="45" t="s">
        <v>136</v>
      </c>
      <c r="C70" s="139" t="s">
        <v>137</v>
      </c>
      <c r="D70" s="40"/>
      <c r="E70" s="40"/>
      <c r="F70" s="40"/>
      <c r="G70" s="40">
        <v>199130.63</v>
      </c>
      <c r="H70" s="40"/>
      <c r="I70" s="140">
        <v>58.47</v>
      </c>
      <c r="J70" s="40"/>
      <c r="K70" s="45"/>
      <c r="L70" s="45"/>
      <c r="M70" s="141"/>
      <c r="N70" s="142"/>
      <c r="O70" s="142"/>
      <c r="P70" s="142"/>
      <c r="Q70" s="142"/>
      <c r="R70" s="125">
        <f>R61/R63/6*1000-1.32</f>
        <v>85835.53462530236</v>
      </c>
      <c r="S70" s="45"/>
      <c r="T70" s="125">
        <f>T61/T63/6*1000-0.45</f>
        <v>83566.395049657891</v>
      </c>
      <c r="U70" s="45"/>
      <c r="V70" s="143">
        <f>R70/G70-100%</f>
        <v>-0.56894861114383888</v>
      </c>
      <c r="W70" s="45"/>
      <c r="X70" s="143">
        <f>T70/G70-100%</f>
        <v>-0.58034384238297299</v>
      </c>
      <c r="Y70" s="45"/>
      <c r="Z70" s="125">
        <f>Z61/Z63/12*1000</f>
        <v>56969.285630676721</v>
      </c>
      <c r="AA70" s="45"/>
      <c r="AB70" s="125">
        <f>AB61/AB63/12*1000</f>
        <v>58410.794857496221</v>
      </c>
      <c r="AC70" s="45"/>
      <c r="AD70" s="125">
        <f>AD61/AD63/12*1000</f>
        <v>59890.691475025909</v>
      </c>
      <c r="AE70" s="45"/>
      <c r="AF70" s="125">
        <f>AF61/AF63/12*1000</f>
        <v>61409.997739480437</v>
      </c>
    </row>
    <row r="71" spans="1:32" ht="31.5" x14ac:dyDescent="0.25">
      <c r="A71" s="138"/>
      <c r="B71" s="85" t="s">
        <v>138</v>
      </c>
      <c r="C71" s="40" t="s">
        <v>139</v>
      </c>
      <c r="D71" s="40"/>
      <c r="E71" s="40"/>
      <c r="F71" s="40"/>
      <c r="G71" s="40">
        <v>24.44</v>
      </c>
      <c r="H71" s="40"/>
      <c r="I71" s="140">
        <v>23.04</v>
      </c>
      <c r="J71" s="40"/>
      <c r="K71" s="45"/>
      <c r="L71" s="45"/>
      <c r="M71" s="141"/>
      <c r="N71" s="142"/>
      <c r="O71" s="142"/>
      <c r="P71" s="142"/>
      <c r="Q71" s="142"/>
      <c r="R71" s="125">
        <f>R64/R62+0.01</f>
        <v>26.041198815984213</v>
      </c>
      <c r="S71" s="45"/>
      <c r="T71" s="125">
        <f>T64/T62</f>
        <v>26.659615194869261</v>
      </c>
      <c r="U71" s="45"/>
      <c r="V71" s="143">
        <f>R71/G71-100%</f>
        <v>6.551549983568794E-2</v>
      </c>
      <c r="W71" s="45"/>
      <c r="X71" s="143">
        <f>T71/G71-100%</f>
        <v>9.0818952326892743E-2</v>
      </c>
      <c r="Y71" s="45"/>
      <c r="Z71" s="125">
        <f>Z64/Z62</f>
        <v>27.315820890468668</v>
      </c>
      <c r="AA71" s="45"/>
      <c r="AB71" s="125">
        <f>AB64/AB62</f>
        <v>28.408453726087416</v>
      </c>
      <c r="AC71" s="45"/>
      <c r="AD71" s="125">
        <f>AD64/AD62</f>
        <v>29.544791875130915</v>
      </c>
      <c r="AE71" s="45"/>
      <c r="AF71" s="125">
        <f>AF64/AF62</f>
        <v>30.726583550136152</v>
      </c>
    </row>
    <row r="72" spans="1:32" ht="24" customHeight="1" x14ac:dyDescent="0.25">
      <c r="A72" s="138"/>
      <c r="B72" s="45" t="s">
        <v>140</v>
      </c>
      <c r="C72" s="40" t="s">
        <v>141</v>
      </c>
      <c r="D72" s="45"/>
      <c r="E72" s="45"/>
      <c r="F72" s="45"/>
      <c r="G72" s="45">
        <v>0.61782999999999999</v>
      </c>
      <c r="H72" s="45"/>
      <c r="I72" s="144">
        <v>0.25195000000000001</v>
      </c>
      <c r="J72" s="45"/>
      <c r="K72" s="45"/>
      <c r="L72" s="45"/>
      <c r="M72" s="145"/>
      <c r="N72" s="142"/>
      <c r="O72" s="142"/>
      <c r="P72" s="142"/>
      <c r="Q72" s="145"/>
      <c r="R72" s="146">
        <f>R67/R62/1000+0.00002</f>
        <v>0.21609757921108022</v>
      </c>
      <c r="S72" s="45"/>
      <c r="T72" s="146">
        <f>T67/T62/1000-0.00002</f>
        <v>0.21668599558996524</v>
      </c>
      <c r="U72" s="45"/>
      <c r="V72" s="143">
        <f>R72/G72-100%</f>
        <v>-0.65023132704614506</v>
      </c>
      <c r="W72" s="45"/>
      <c r="X72" s="143">
        <f>T72/G72-100%</f>
        <v>-0.64927893499835676</v>
      </c>
      <c r="Y72" s="45"/>
      <c r="Z72" s="146">
        <f>Z67/Z63/1000</f>
        <v>0.8297242216181997</v>
      </c>
      <c r="AA72" s="147"/>
      <c r="AB72" s="146">
        <f>AB67/AB62/1000</f>
        <v>0.15946533335701626</v>
      </c>
      <c r="AC72" s="147"/>
      <c r="AD72" s="146">
        <f>AD67/AD62/1000</f>
        <v>0.16392213022166166</v>
      </c>
      <c r="AE72" s="147"/>
      <c r="AF72" s="146">
        <f>AF67/AF62/1000</f>
        <v>0.16851280442786531</v>
      </c>
    </row>
    <row r="74" spans="1:32" x14ac:dyDescent="0.25">
      <c r="S74" s="149"/>
    </row>
    <row r="75" spans="1:32" x14ac:dyDescent="0.25">
      <c r="R75" s="150"/>
    </row>
  </sheetData>
  <mergeCells count="32">
    <mergeCell ref="A27:A29"/>
    <mergeCell ref="A51:A52"/>
    <mergeCell ref="A64:A66"/>
    <mergeCell ref="A68:AF68"/>
    <mergeCell ref="F69:G69"/>
    <mergeCell ref="H69:I69"/>
    <mergeCell ref="Q69:R69"/>
    <mergeCell ref="S69:T69"/>
    <mergeCell ref="U69:V69"/>
    <mergeCell ref="W69:X69"/>
    <mergeCell ref="A24:A26"/>
    <mergeCell ref="L13:N13"/>
    <mergeCell ref="O13:P13"/>
    <mergeCell ref="Q13:R13"/>
    <mergeCell ref="S13:T13"/>
    <mergeCell ref="A21:A23"/>
    <mergeCell ref="A2:AF2"/>
    <mergeCell ref="A3:C3"/>
    <mergeCell ref="A12:C12"/>
    <mergeCell ref="A13:A14"/>
    <mergeCell ref="B13:B14"/>
    <mergeCell ref="C13:C14"/>
    <mergeCell ref="D13:E13"/>
    <mergeCell ref="F13:G13"/>
    <mergeCell ref="H13:I13"/>
    <mergeCell ref="J13:K13"/>
    <mergeCell ref="Y13:Z13"/>
    <mergeCell ref="AA13:AB13"/>
    <mergeCell ref="AC13:AD13"/>
    <mergeCell ref="AE13:AF13"/>
    <mergeCell ref="U13:V13"/>
    <mergeCell ref="W13:X13"/>
  </mergeCells>
  <printOptions horizontalCentered="1"/>
  <pageMargins left="0.70866141732283472" right="0.70866141732283472" top="0.39370078740157483" bottom="0.39370078740157483" header="0.31496062992125984" footer="0.31496062992125984"/>
  <pageSetup paperSize="8" scale="4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11" sqref="I11"/>
    </sheetView>
  </sheetViews>
  <sheetFormatPr defaultRowHeight="15" x14ac:dyDescent="0.25"/>
  <cols>
    <col min="1" max="1" width="60.7109375" customWidth="1"/>
    <col min="2" max="4" width="17" customWidth="1"/>
    <col min="5" max="5" width="11.140625" customWidth="1"/>
    <col min="6" max="6" width="5" customWidth="1"/>
    <col min="7" max="7" width="11.140625" customWidth="1"/>
    <col min="8" max="8" width="4.5703125" customWidth="1"/>
  </cols>
  <sheetData>
    <row r="1" spans="1:9" ht="28.5" customHeight="1" x14ac:dyDescent="0.25">
      <c r="A1" s="19" t="s">
        <v>144</v>
      </c>
      <c r="B1" s="22" t="s">
        <v>147</v>
      </c>
      <c r="C1" s="22" t="s">
        <v>146</v>
      </c>
      <c r="D1" s="16" t="s">
        <v>148</v>
      </c>
      <c r="E1" s="17"/>
      <c r="F1" s="17"/>
      <c r="G1" s="17"/>
      <c r="H1" s="18"/>
    </row>
    <row r="2" spans="1:9" ht="28.5" customHeight="1" x14ac:dyDescent="0.25">
      <c r="A2" s="20"/>
      <c r="B2" s="23"/>
      <c r="C2" s="23"/>
      <c r="D2" s="1" t="s">
        <v>28</v>
      </c>
      <c r="E2" s="25" t="s">
        <v>156</v>
      </c>
      <c r="F2" s="25"/>
      <c r="G2" s="25" t="s">
        <v>157</v>
      </c>
      <c r="H2" s="25"/>
    </row>
    <row r="3" spans="1:9" ht="28.5" customHeight="1" x14ac:dyDescent="0.25">
      <c r="A3" s="21"/>
      <c r="B3" s="24"/>
      <c r="C3" s="24"/>
      <c r="D3" s="1" t="s">
        <v>145</v>
      </c>
      <c r="E3" s="1" t="s">
        <v>145</v>
      </c>
      <c r="F3" s="2" t="s">
        <v>100</v>
      </c>
      <c r="G3" s="1" t="s">
        <v>145</v>
      </c>
      <c r="H3" s="2" t="s">
        <v>100</v>
      </c>
    </row>
    <row r="4" spans="1:9" ht="27" customHeight="1" x14ac:dyDescent="0.25">
      <c r="A4" s="5" t="s">
        <v>149</v>
      </c>
      <c r="B4" s="9">
        <f>'НВВ 2020-2024'!G40</f>
        <v>442.46000000000004</v>
      </c>
      <c r="C4" s="9">
        <f>'НВВ 2020-2024'!I40</f>
        <v>344.58000000000004</v>
      </c>
      <c r="D4" s="9">
        <f>'НВВ 2020-2024'!P40</f>
        <v>217.14792226423739</v>
      </c>
      <c r="E4" s="9">
        <f>E5+E6+E7</f>
        <v>169.25179956054046</v>
      </c>
      <c r="F4" s="2">
        <v>70</v>
      </c>
      <c r="G4" s="9">
        <f>G5+G6+G7</f>
        <v>47.896122703696932</v>
      </c>
      <c r="H4" s="2">
        <v>30</v>
      </c>
    </row>
    <row r="5" spans="1:9" ht="17.25" customHeight="1" x14ac:dyDescent="0.25">
      <c r="A5" s="3" t="s">
        <v>150</v>
      </c>
      <c r="B5" s="10">
        <f>'НВВ 2020-2024'!G16</f>
        <v>122.62</v>
      </c>
      <c r="C5" s="10">
        <f>'НВВ 2020-2024'!I16</f>
        <v>92.71</v>
      </c>
      <c r="D5" s="10">
        <f>'НВВ 2020-2024'!P16</f>
        <v>72.886744178737715</v>
      </c>
      <c r="E5" s="10">
        <f>'НВВ 2020-2024'!N16</f>
        <v>56.810180303492523</v>
      </c>
      <c r="F5" s="2">
        <v>70</v>
      </c>
      <c r="G5" s="10">
        <f>'НВВ 2020-2024'!K16</f>
        <v>16.076563875245188</v>
      </c>
      <c r="H5" s="2">
        <v>30</v>
      </c>
    </row>
    <row r="6" spans="1:9" ht="17.25" customHeight="1" x14ac:dyDescent="0.25">
      <c r="A6" s="4" t="s">
        <v>151</v>
      </c>
      <c r="B6" s="10">
        <f>'НВВ 2020-2024'!G20</f>
        <v>180.31</v>
      </c>
      <c r="C6" s="10">
        <f>'НВВ 2020-2024'!I20</f>
        <v>157.97</v>
      </c>
      <c r="D6" s="10">
        <f>'НВВ 2020-2024'!P20</f>
        <v>73.791719893582268</v>
      </c>
      <c r="E6" s="10">
        <f>'НВВ 2020-2024'!N20</f>
        <v>57.515546335545288</v>
      </c>
      <c r="F6" s="2">
        <v>70</v>
      </c>
      <c r="G6" s="10">
        <f>'НВВ 2020-2024'!K20</f>
        <v>16.276173558036977</v>
      </c>
      <c r="H6" s="2">
        <v>30</v>
      </c>
    </row>
    <row r="7" spans="1:9" ht="17.25" customHeight="1" x14ac:dyDescent="0.25">
      <c r="A7" s="3" t="s">
        <v>152</v>
      </c>
      <c r="B7" s="10">
        <f>'НВВ 2020-2024'!G30</f>
        <v>139.53</v>
      </c>
      <c r="C7" s="10">
        <f>'НВВ 2020-2024'!I30</f>
        <v>93.9</v>
      </c>
      <c r="D7" s="10">
        <f>'НВВ 2020-2024'!P30</f>
        <v>70.469458191917425</v>
      </c>
      <c r="E7" s="10">
        <f>'НВВ 2020-2024'!N30</f>
        <v>54.926072921502652</v>
      </c>
      <c r="F7" s="2">
        <v>70</v>
      </c>
      <c r="G7" s="10">
        <f>'НВВ 2020-2024'!K30</f>
        <v>15.543385270414763</v>
      </c>
      <c r="H7" s="2">
        <v>30</v>
      </c>
    </row>
    <row r="8" spans="1:9" ht="27" customHeight="1" x14ac:dyDescent="0.25">
      <c r="A8" s="5" t="s">
        <v>142</v>
      </c>
      <c r="B8" s="9">
        <f>'НВВ 2020-2024'!G56</f>
        <v>79.44</v>
      </c>
      <c r="C8" s="9">
        <f>'НВВ 2020-2024'!I56</f>
        <v>99.64</v>
      </c>
      <c r="D8" s="9">
        <f>35.56</f>
        <v>35.56</v>
      </c>
      <c r="E8" s="10">
        <f>Лист1!D8</f>
        <v>35.56</v>
      </c>
      <c r="F8" s="2">
        <v>100</v>
      </c>
      <c r="G8" s="1"/>
      <c r="H8" s="2"/>
    </row>
    <row r="9" spans="1:9" ht="33" customHeight="1" x14ac:dyDescent="0.25">
      <c r="A9" s="5" t="s">
        <v>143</v>
      </c>
      <c r="B9" s="9">
        <f>'НВВ 2020-2024'!G59</f>
        <v>365.03</v>
      </c>
      <c r="C9" s="9">
        <f>'НВВ 2020-2024'!H58</f>
        <v>19.79</v>
      </c>
      <c r="D9" s="9">
        <f>'НВВ 2020-2024'!P59</f>
        <v>124.42580874717372</v>
      </c>
      <c r="E9" s="9">
        <f>D9</f>
        <v>124.42580874717372</v>
      </c>
      <c r="F9" s="2">
        <v>100</v>
      </c>
      <c r="G9" s="1"/>
      <c r="H9" s="2"/>
      <c r="I9" s="15">
        <f>D9/B9-1</f>
        <v>-0.65913538956476536</v>
      </c>
    </row>
    <row r="10" spans="1:9" ht="27" customHeight="1" x14ac:dyDescent="0.25">
      <c r="A10" s="5" t="s">
        <v>114</v>
      </c>
      <c r="B10" s="9">
        <f>'НВВ 2020-2024'!G60</f>
        <v>9.0299999999999994</v>
      </c>
      <c r="C10" s="1" t="s">
        <v>155</v>
      </c>
      <c r="D10" s="9">
        <f>'НВВ 2020-2024'!P60</f>
        <v>8.0878200000000007</v>
      </c>
      <c r="E10" s="9">
        <f>D10</f>
        <v>8.0878200000000007</v>
      </c>
      <c r="F10" s="2">
        <v>100</v>
      </c>
      <c r="G10" s="1"/>
      <c r="H10" s="2"/>
    </row>
    <row r="11" spans="1:9" ht="29.25" customHeight="1" x14ac:dyDescent="0.25">
      <c r="A11" s="6" t="s">
        <v>115</v>
      </c>
      <c r="B11" s="9">
        <f>'НВВ 2020-2024'!G61</f>
        <v>895.96</v>
      </c>
      <c r="C11" s="9">
        <f>C4+C8+C9</f>
        <v>464.01000000000005</v>
      </c>
      <c r="D11" s="9">
        <f>D4+D8+D9+D10</f>
        <v>385.22155101141112</v>
      </c>
      <c r="E11" s="9">
        <f>E4+E8+E9+E10</f>
        <v>337.32542830771422</v>
      </c>
      <c r="F11" s="2"/>
      <c r="G11" s="9">
        <f>G4</f>
        <v>47.896122703696932</v>
      </c>
      <c r="H11" s="2"/>
    </row>
    <row r="12" spans="1:9" ht="28.5" customHeight="1" x14ac:dyDescent="0.25">
      <c r="A12" s="11" t="s">
        <v>153</v>
      </c>
      <c r="B12" s="7">
        <v>0.61495999999999995</v>
      </c>
      <c r="C12" s="7">
        <v>0.25195000000000001</v>
      </c>
      <c r="D12" s="2">
        <v>0.21639</v>
      </c>
      <c r="E12" s="8"/>
      <c r="F12" s="8"/>
      <c r="G12" s="8"/>
      <c r="H12" s="8"/>
    </row>
    <row r="13" spans="1:9" ht="16.5" customHeight="1" x14ac:dyDescent="0.25">
      <c r="A13" s="11" t="s">
        <v>154</v>
      </c>
      <c r="B13" s="7"/>
      <c r="C13" s="12">
        <f>C12/B12-1</f>
        <v>-0.59029855600364245</v>
      </c>
      <c r="D13" s="13">
        <f>D12/B12-1</f>
        <v>-0.64812345518407699</v>
      </c>
      <c r="E13" s="14"/>
      <c r="F13" s="14"/>
      <c r="G13" s="14"/>
      <c r="H13" s="14"/>
    </row>
  </sheetData>
  <mergeCells count="6">
    <mergeCell ref="D1:H1"/>
    <mergeCell ref="A1:A3"/>
    <mergeCell ref="B1:B3"/>
    <mergeCell ref="C1:C3"/>
    <mergeCell ref="E2:F2"/>
    <mergeCell ref="G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НВВ 2020-2024</vt:lpstr>
      <vt:lpstr>Лист1</vt:lpstr>
      <vt:lpstr>'НВВ 2020-2024'!Заголовки_для_печати</vt:lpstr>
      <vt:lpstr>'НВВ 2020-2024'!Область_печати</vt:lpstr>
    </vt:vector>
  </TitlesOfParts>
  <Company>РЭК Омской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Ю. Яковенко</dc:creator>
  <cp:lastModifiedBy>Ирина А. Васильченко</cp:lastModifiedBy>
  <dcterms:created xsi:type="dcterms:W3CDTF">2019-12-30T04:27:40Z</dcterms:created>
  <dcterms:modified xsi:type="dcterms:W3CDTF">2020-05-07T09:46:46Z</dcterms:modified>
</cp:coreProperties>
</file>